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40" yWindow="15" windowWidth="17685" windowHeight="12705" tabRatio="722"/>
  </bookViews>
  <sheets>
    <sheet name="Resumo" sheetId="9" r:id="rId1"/>
    <sheet name="Canteiro" sheetId="6" r:id="rId2"/>
    <sheet name="Coletor Jd. da Paz" sheetId="11" r:id="rId3"/>
    <sheet name="Coletor Pq Liberdade" sheetId="7" r:id="rId4"/>
    <sheet name="Coletor Pq Gramado" sheetId="12" r:id="rId5"/>
    <sheet name="Interceptor" sheetId="10" r:id="rId6"/>
    <sheet name="Composições" sheetId="3" r:id="rId7"/>
    <sheet name="Cronograma" sheetId="14" r:id="rId8"/>
  </sheets>
  <externalReferences>
    <externalReference r:id="rId9"/>
  </externalReferences>
  <definedNames>
    <definedName name="_xlnm.Print_Area" localSheetId="1">Canteiro!$A$1:$H$40</definedName>
    <definedName name="_xlnm.Print_Titles" localSheetId="2">'Coletor Jd. da Paz'!$1:$10</definedName>
    <definedName name="_xlnm.Print_Titles" localSheetId="4">'Coletor Pq Gramado'!$1:$10</definedName>
    <definedName name="_xlnm.Print_Titles" localSheetId="3">'Coletor Pq Liberdade'!$1:$10</definedName>
    <definedName name="_xlnm.Print_Titles" localSheetId="6">Composições!$1:$8</definedName>
    <definedName name="_xlnm.Print_Titles" localSheetId="5">Interceptor!$1:$10</definedName>
  </definedNames>
  <calcPr calcId="124519"/>
</workbook>
</file>

<file path=xl/calcChain.xml><?xml version="1.0" encoding="utf-8"?>
<calcChain xmlns="http://schemas.openxmlformats.org/spreadsheetml/2006/main">
  <c r="E16" i="3"/>
  <c r="G15" i="10"/>
  <c r="G29" i="7"/>
  <c r="H29"/>
  <c r="G30"/>
  <c r="H30" s="1"/>
  <c r="B25" i="14"/>
  <c r="B58" l="1"/>
  <c r="B56"/>
  <c r="B51"/>
  <c r="B40"/>
  <c r="B47"/>
  <c r="B36"/>
  <c r="B29"/>
  <c r="B18"/>
  <c r="A4"/>
  <c r="A3"/>
  <c r="B60"/>
  <c r="B54"/>
  <c r="B52"/>
  <c r="B49"/>
  <c r="B45"/>
  <c r="B43"/>
  <c r="B41"/>
  <c r="B38"/>
  <c r="B34"/>
  <c r="B32"/>
  <c r="B30"/>
  <c r="B27"/>
  <c r="B23"/>
  <c r="B21"/>
  <c r="B19"/>
  <c r="B16"/>
  <c r="B14"/>
  <c r="B12"/>
  <c r="B11"/>
  <c r="B1" i="6" l="1"/>
  <c r="C7" i="10"/>
  <c r="C7" i="12"/>
  <c r="C7" i="7"/>
  <c r="C7" i="11"/>
  <c r="G20" i="12"/>
  <c r="E20"/>
  <c r="G19"/>
  <c r="H19" s="1"/>
  <c r="H20" l="1"/>
  <c r="B7" i="3" l="1"/>
  <c r="B1"/>
  <c r="C8" i="10"/>
  <c r="B1"/>
  <c r="C8" i="12"/>
  <c r="B1"/>
  <c r="C8" i="7"/>
  <c r="B1"/>
  <c r="C8" i="11"/>
  <c r="B1"/>
  <c r="G32" i="10" l="1"/>
  <c r="G37" i="12"/>
  <c r="G32" i="7"/>
  <c r="G37" i="11"/>
  <c r="G47" i="10"/>
  <c r="E47"/>
  <c r="G55" i="12"/>
  <c r="E55"/>
  <c r="G47" i="7"/>
  <c r="E47"/>
  <c r="G45" i="10"/>
  <c r="E45"/>
  <c r="G53" i="12"/>
  <c r="E53"/>
  <c r="G45" i="7"/>
  <c r="E45"/>
  <c r="E53" i="11"/>
  <c r="E55"/>
  <c r="G55"/>
  <c r="G53"/>
  <c r="E28" i="3"/>
  <c r="D16"/>
  <c r="E61" i="11"/>
  <c r="G48" i="10"/>
  <c r="G46"/>
  <c r="G56" i="12"/>
  <c r="G54"/>
  <c r="G48" i="7"/>
  <c r="G46"/>
  <c r="G56" i="11"/>
  <c r="E16" i="6"/>
  <c r="E28"/>
  <c r="E27"/>
  <c r="G28"/>
  <c r="G27"/>
  <c r="B26"/>
  <c r="E18"/>
  <c r="G18"/>
  <c r="E53" i="10"/>
  <c r="E20" i="11"/>
  <c r="B73" i="12"/>
  <c r="G69"/>
  <c r="G68"/>
  <c r="G67"/>
  <c r="G66"/>
  <c r="G65"/>
  <c r="G63"/>
  <c r="G61"/>
  <c r="G60"/>
  <c r="G52"/>
  <c r="G51"/>
  <c r="G50"/>
  <c r="G49"/>
  <c r="G47"/>
  <c r="G46"/>
  <c r="G42"/>
  <c r="E42"/>
  <c r="G40"/>
  <c r="G39"/>
  <c r="G35"/>
  <c r="G34"/>
  <c r="G32"/>
  <c r="G30"/>
  <c r="G26"/>
  <c r="G24"/>
  <c r="E24"/>
  <c r="G23"/>
  <c r="G22"/>
  <c r="G17"/>
  <c r="G16"/>
  <c r="G15"/>
  <c r="B13"/>
  <c r="G20" i="11"/>
  <c r="G19"/>
  <c r="G47"/>
  <c r="G46"/>
  <c r="G17"/>
  <c r="G16"/>
  <c r="H60" i="12" l="1"/>
  <c r="H16" i="11"/>
  <c r="H46" i="10"/>
  <c r="H48"/>
  <c r="H69" i="12"/>
  <c r="H65"/>
  <c r="H68"/>
  <c r="H67"/>
  <c r="H66"/>
  <c r="H63"/>
  <c r="H61"/>
  <c r="H55"/>
  <c r="H54"/>
  <c r="H51"/>
  <c r="H49"/>
  <c r="H50"/>
  <c r="H56"/>
  <c r="H47"/>
  <c r="H46"/>
  <c r="H39"/>
  <c r="H40"/>
  <c r="H37"/>
  <c r="H35"/>
  <c r="H34"/>
  <c r="H32"/>
  <c r="H30"/>
  <c r="H26"/>
  <c r="H22"/>
  <c r="H23"/>
  <c r="H15"/>
  <c r="H48" i="7"/>
  <c r="H46"/>
  <c r="H56" i="11"/>
  <c r="H53"/>
  <c r="H47"/>
  <c r="H46"/>
  <c r="H19"/>
  <c r="H16" i="12"/>
  <c r="H52"/>
  <c r="H47" i="7"/>
  <c r="H47" i="10"/>
  <c r="H45"/>
  <c r="H53" i="12"/>
  <c r="H45" i="7"/>
  <c r="H55" i="11"/>
  <c r="H42" i="12"/>
  <c r="H24"/>
  <c r="H17"/>
  <c r="H17" i="11"/>
  <c r="H27" i="6"/>
  <c r="H28"/>
  <c r="H18"/>
  <c r="H20" i="11"/>
  <c r="G69"/>
  <c r="B73"/>
  <c r="G68"/>
  <c r="G67"/>
  <c r="G66"/>
  <c r="G65"/>
  <c r="G63"/>
  <c r="G61"/>
  <c r="G60"/>
  <c r="G54"/>
  <c r="G52"/>
  <c r="G51"/>
  <c r="G50"/>
  <c r="G49"/>
  <c r="H37"/>
  <c r="G42"/>
  <c r="E42"/>
  <c r="G40"/>
  <c r="G39"/>
  <c r="G35"/>
  <c r="G34"/>
  <c r="G32"/>
  <c r="G30"/>
  <c r="G26"/>
  <c r="G24"/>
  <c r="E24"/>
  <c r="G23"/>
  <c r="G22"/>
  <c r="G15"/>
  <c r="B13"/>
  <c r="H70" i="12" l="1"/>
  <c r="C47" i="14" s="1"/>
  <c r="H43" i="12"/>
  <c r="C43" i="14" s="1"/>
  <c r="H69" i="11"/>
  <c r="H68"/>
  <c r="H67"/>
  <c r="H65"/>
  <c r="H66"/>
  <c r="H63"/>
  <c r="H61"/>
  <c r="H60"/>
  <c r="H54"/>
  <c r="H51"/>
  <c r="H50"/>
  <c r="H49"/>
  <c r="H40"/>
  <c r="H39"/>
  <c r="H35"/>
  <c r="H34"/>
  <c r="H32"/>
  <c r="H30"/>
  <c r="H26"/>
  <c r="H23"/>
  <c r="H22"/>
  <c r="H15"/>
  <c r="H57" i="12"/>
  <c r="C45" i="14" s="1"/>
  <c r="H52" i="11"/>
  <c r="H42"/>
  <c r="H24"/>
  <c r="E25" i="3"/>
  <c r="E23"/>
  <c r="G21" i="6"/>
  <c r="H21" s="1"/>
  <c r="G20"/>
  <c r="G17"/>
  <c r="P47" i="14" l="1"/>
  <c r="Q47"/>
  <c r="M47"/>
  <c r="N47"/>
  <c r="O47"/>
  <c r="O45"/>
  <c r="P45"/>
  <c r="Q45"/>
  <c r="M45"/>
  <c r="N45"/>
  <c r="N43"/>
  <c r="O43"/>
  <c r="P43"/>
  <c r="Q43"/>
  <c r="M43"/>
  <c r="H70" i="11"/>
  <c r="C25" i="14" s="1"/>
  <c r="H57" i="11"/>
  <c r="C23" i="14" s="1"/>
  <c r="H43" i="11"/>
  <c r="C21" i="14" s="1"/>
  <c r="H20" i="6"/>
  <c r="H17"/>
  <c r="F16" i="3"/>
  <c r="W47" i="14" l="1"/>
  <c r="W45"/>
  <c r="W43"/>
  <c r="S25"/>
  <c r="R25"/>
  <c r="Q25"/>
  <c r="U25"/>
  <c r="T25"/>
  <c r="T23"/>
  <c r="R23"/>
  <c r="U23"/>
  <c r="Q23"/>
  <c r="S23"/>
  <c r="T21"/>
  <c r="U21"/>
  <c r="Q21"/>
  <c r="R21"/>
  <c r="S21"/>
  <c r="G16" i="6"/>
  <c r="G12"/>
  <c r="G13"/>
  <c r="G14"/>
  <c r="W25" i="14" l="1"/>
  <c r="W23"/>
  <c r="W21"/>
  <c r="H14" i="6"/>
  <c r="H16"/>
  <c r="H13"/>
  <c r="H12"/>
  <c r="G52" i="10"/>
  <c r="G53"/>
  <c r="G52" i="7"/>
  <c r="G57"/>
  <c r="G58"/>
  <c r="G53"/>
  <c r="H52" i="10" l="1"/>
  <c r="H53"/>
  <c r="H53" i="7"/>
  <c r="B62" i="10"/>
  <c r="G58"/>
  <c r="G57"/>
  <c r="G55"/>
  <c r="G44"/>
  <c r="G43"/>
  <c r="G42"/>
  <c r="G41"/>
  <c r="H32"/>
  <c r="G37"/>
  <c r="E37"/>
  <c r="G35"/>
  <c r="G34"/>
  <c r="G30"/>
  <c r="G29"/>
  <c r="G27"/>
  <c r="G25"/>
  <c r="G21"/>
  <c r="G19"/>
  <c r="E19"/>
  <c r="G18"/>
  <c r="G17"/>
  <c r="B13"/>
  <c r="B64" i="7"/>
  <c r="B13"/>
  <c r="F41" i="3"/>
  <c r="F40"/>
  <c r="F39"/>
  <c r="F38"/>
  <c r="F37"/>
  <c r="F36"/>
  <c r="F35"/>
  <c r="F34"/>
  <c r="F53"/>
  <c r="F52"/>
  <c r="F51"/>
  <c r="F50"/>
  <c r="G27" i="7"/>
  <c r="H58" i="10" l="1"/>
  <c r="H55"/>
  <c r="H43"/>
  <c r="H42"/>
  <c r="H41"/>
  <c r="H35"/>
  <c r="H34"/>
  <c r="H30"/>
  <c r="H29"/>
  <c r="H27"/>
  <c r="H25"/>
  <c r="H21"/>
  <c r="H18"/>
  <c r="H17"/>
  <c r="H15"/>
  <c r="H27" i="7"/>
  <c r="H57" i="10"/>
  <c r="H44"/>
  <c r="H19"/>
  <c r="H37"/>
  <c r="F42" i="3"/>
  <c r="F54"/>
  <c r="G35" i="7"/>
  <c r="H49" i="10" l="1"/>
  <c r="C56" i="14" s="1"/>
  <c r="H59" i="10"/>
  <c r="C58" i="14" s="1"/>
  <c r="H38" i="10"/>
  <c r="C54" i="14" s="1"/>
  <c r="H35" i="7"/>
  <c r="G13" i="11"/>
  <c r="G13" i="12"/>
  <c r="G73" i="11"/>
  <c r="G73" i="12"/>
  <c r="G13" i="10"/>
  <c r="G62"/>
  <c r="G19" i="7"/>
  <c r="E58" i="14" l="1"/>
  <c r="F58"/>
  <c r="G58"/>
  <c r="H58"/>
  <c r="D58"/>
  <c r="H56"/>
  <c r="D56"/>
  <c r="E56"/>
  <c r="F56"/>
  <c r="G56"/>
  <c r="D54"/>
  <c r="G54"/>
  <c r="F54"/>
  <c r="E54"/>
  <c r="H54"/>
  <c r="H19" i="7"/>
  <c r="H13" i="10"/>
  <c r="H22" s="1"/>
  <c r="H62"/>
  <c r="H63" s="1"/>
  <c r="C60" i="14" s="1"/>
  <c r="H60" s="1"/>
  <c r="W60" s="1"/>
  <c r="H13" i="11"/>
  <c r="H27" s="1"/>
  <c r="C19" i="14" s="1"/>
  <c r="H73" i="11"/>
  <c r="H74" s="1"/>
  <c r="C27" i="14" s="1"/>
  <c r="U27" s="1"/>
  <c r="W27" s="1"/>
  <c r="H13" i="12"/>
  <c r="H27" s="1"/>
  <c r="C41" i="14" s="1"/>
  <c r="H73" i="12"/>
  <c r="H74" s="1"/>
  <c r="C49" i="14" s="1"/>
  <c r="Q49" s="1"/>
  <c r="W49" s="1"/>
  <c r="G32" i="6"/>
  <c r="H32" s="1"/>
  <c r="W58" i="14" l="1"/>
  <c r="W56"/>
  <c r="W54"/>
  <c r="H33" i="6"/>
  <c r="C16" i="14"/>
  <c r="D16"/>
  <c r="W16" s="1"/>
  <c r="H64" i="10"/>
  <c r="D17" i="9" s="1"/>
  <c r="C52" i="14"/>
  <c r="Q19"/>
  <c r="U19"/>
  <c r="S19"/>
  <c r="R19"/>
  <c r="T19"/>
  <c r="L41"/>
  <c r="P41"/>
  <c r="M41"/>
  <c r="N41"/>
  <c r="O41"/>
  <c r="H75" i="11"/>
  <c r="D14" i="9" s="1"/>
  <c r="H75" i="12"/>
  <c r="D16" i="9" s="1"/>
  <c r="H58" i="7"/>
  <c r="H57"/>
  <c r="W41" i="14" l="1"/>
  <c r="D52"/>
  <c r="F52"/>
  <c r="E52"/>
  <c r="G52"/>
  <c r="W19"/>
  <c r="G60" i="7"/>
  <c r="W52" i="14" l="1"/>
  <c r="H60" i="7"/>
  <c r="G25"/>
  <c r="H52"/>
  <c r="G64"/>
  <c r="G55"/>
  <c r="G59"/>
  <c r="G44"/>
  <c r="G43"/>
  <c r="G42"/>
  <c r="G41"/>
  <c r="H32"/>
  <c r="G37"/>
  <c r="E37"/>
  <c r="G34"/>
  <c r="G18"/>
  <c r="G17"/>
  <c r="G13"/>
  <c r="G21"/>
  <c r="G15"/>
  <c r="G25" i="6"/>
  <c r="G15"/>
  <c r="H55" i="7" l="1"/>
  <c r="H34"/>
  <c r="H25"/>
  <c r="H21"/>
  <c r="H17"/>
  <c r="H15"/>
  <c r="H64"/>
  <c r="H65" s="1"/>
  <c r="C38" i="14" s="1"/>
  <c r="L38" s="1"/>
  <c r="W38" s="1"/>
  <c r="H13" i="7"/>
  <c r="H25" i="6"/>
  <c r="H15"/>
  <c r="H22" s="1"/>
  <c r="C12" i="14" s="1"/>
  <c r="H42" i="7"/>
  <c r="H41"/>
  <c r="H44"/>
  <c r="H43"/>
  <c r="H18"/>
  <c r="H37"/>
  <c r="H59"/>
  <c r="U12" i="14" l="1"/>
  <c r="S12"/>
  <c r="Q12"/>
  <c r="O12"/>
  <c r="M12"/>
  <c r="K12"/>
  <c r="I12"/>
  <c r="G12"/>
  <c r="E12"/>
  <c r="D12"/>
  <c r="T12"/>
  <c r="R12"/>
  <c r="P12"/>
  <c r="N12"/>
  <c r="L12"/>
  <c r="J12"/>
  <c r="H12"/>
  <c r="F12"/>
  <c r="H38" i="7"/>
  <c r="C32" i="14" s="1"/>
  <c r="H49" i="7"/>
  <c r="C34" i="14" s="1"/>
  <c r="F24" i="3"/>
  <c r="L34" i="14" l="1"/>
  <c r="I34"/>
  <c r="W34" s="1"/>
  <c r="J34"/>
  <c r="K34"/>
  <c r="I32"/>
  <c r="J32"/>
  <c r="K32"/>
  <c r="L32"/>
  <c r="W12"/>
  <c r="F28" i="3"/>
  <c r="F27"/>
  <c r="F26"/>
  <c r="H22" i="7"/>
  <c r="C30" i="14" s="1"/>
  <c r="W32" l="1"/>
  <c r="H30"/>
  <c r="J30"/>
  <c r="K30"/>
  <c r="I30"/>
  <c r="F29" i="3"/>
  <c r="D15" s="1"/>
  <c r="F15" s="1"/>
  <c r="F17" s="1"/>
  <c r="G26" i="6" s="1"/>
  <c r="H61" i="7"/>
  <c r="H66" l="1"/>
  <c r="D15" i="9" s="1"/>
  <c r="C36" i="14"/>
  <c r="W30"/>
  <c r="H26" i="6"/>
  <c r="H29" s="1"/>
  <c r="L36" i="14" l="1"/>
  <c r="I36"/>
  <c r="J36"/>
  <c r="K36"/>
  <c r="H34" i="6"/>
  <c r="D13" i="9" s="1"/>
  <c r="D18" s="1"/>
  <c r="C14" i="14"/>
  <c r="W36" l="1"/>
  <c r="J14"/>
  <c r="J62" s="1"/>
  <c r="Q14"/>
  <c r="Q62" s="1"/>
  <c r="L14"/>
  <c r="L62" s="1"/>
  <c r="N14"/>
  <c r="N62" s="1"/>
  <c r="P14"/>
  <c r="P62" s="1"/>
  <c r="R14"/>
  <c r="R62" s="1"/>
  <c r="T14"/>
  <c r="T62" s="1"/>
  <c r="D14"/>
  <c r="E14"/>
  <c r="E62" s="1"/>
  <c r="G14"/>
  <c r="G62" s="1"/>
  <c r="I14"/>
  <c r="I62" s="1"/>
  <c r="K14"/>
  <c r="K62" s="1"/>
  <c r="M14"/>
  <c r="M62" s="1"/>
  <c r="O14"/>
  <c r="O62" s="1"/>
  <c r="S14"/>
  <c r="S62" s="1"/>
  <c r="U14"/>
  <c r="U62" s="1"/>
  <c r="F14"/>
  <c r="F62" s="1"/>
  <c r="H14"/>
  <c r="H62" s="1"/>
  <c r="C62"/>
  <c r="D62" l="1"/>
  <c r="W14"/>
  <c r="W62" l="1"/>
  <c r="N63" l="1"/>
  <c r="T63"/>
  <c r="E63"/>
  <c r="R63"/>
  <c r="L63"/>
  <c r="O63"/>
  <c r="K63"/>
  <c r="J63"/>
  <c r="S63"/>
  <c r="H63"/>
  <c r="M63"/>
  <c r="G63"/>
  <c r="P63"/>
  <c r="I63"/>
  <c r="U63"/>
  <c r="Q63"/>
  <c r="F63"/>
  <c r="D63"/>
  <c r="W63" l="1"/>
</calcChain>
</file>

<file path=xl/sharedStrings.xml><?xml version="1.0" encoding="utf-8"?>
<sst xmlns="http://schemas.openxmlformats.org/spreadsheetml/2006/main" count="967" uniqueCount="330">
  <si>
    <t>DEPARTAMENTO DE ÁGUA E ESGOTO DE AMERICANA</t>
  </si>
  <si>
    <t>DESCRIÇÃO</t>
  </si>
  <si>
    <t>UNIDADE</t>
  </si>
  <si>
    <t>QUANT.</t>
  </si>
  <si>
    <t>PREÇO TOTAL (R$)</t>
  </si>
  <si>
    <t>DEMOLICOES E RETIRADAS</t>
  </si>
  <si>
    <t>M</t>
  </si>
  <si>
    <t>M2</t>
  </si>
  <si>
    <t>DEMOLIÇÃO PARCIAL DE PAVIMENTO ASFÁLTICO, DE FORMA MECANIZADA, SEM REAPROVEITAMENTO. AF_12/2017</t>
  </si>
  <si>
    <t>LOCACAO DA OBRA</t>
  </si>
  <si>
    <t>LOCAÇÃO DE REDE DE ÁGUA OU ESGOTO. AF_10/2018</t>
  </si>
  <si>
    <t>SUBTOTAL (Etapa):</t>
  </si>
  <si>
    <t>MOVIMENTO DE TERRA</t>
  </si>
  <si>
    <t>ESCAVACOES, CARGAS E TRANSPORTES</t>
  </si>
  <si>
    <t>M3</t>
  </si>
  <si>
    <t>ATERRO E COMPACTACAO</t>
  </si>
  <si>
    <t>T</t>
  </si>
  <si>
    <t>TRANSPORTE COM CAMINHÃO BASCULANTE DE 6 M3, EM VIA URBANA PAVIMENTADA, DMT ATÉ 30 KM (UNIDADE: M3XKM). AF_01/2018</t>
  </si>
  <si>
    <t>M3XKM</t>
  </si>
  <si>
    <t>TROCA DE SOLO</t>
  </si>
  <si>
    <t>SERVICOS COMPLEMENTARES EXTERNOS</t>
  </si>
  <si>
    <t>EXECUÇÃO E COMPACTAÇÃO DE BASE E OU SUB BASE COM BRITA GRADUADA SIMPLES - EXCLUSIVE CARGA E TRANSPORTE. AF_09/2017</t>
  </si>
  <si>
    <t>SANEAMENTO</t>
  </si>
  <si>
    <t>UN</t>
  </si>
  <si>
    <t xml:space="preserve">TOTAL GERAL: </t>
  </si>
  <si>
    <t>un</t>
  </si>
  <si>
    <t>CÓDIGO/FONTE</t>
  </si>
  <si>
    <t>ITEM</t>
  </si>
  <si>
    <t>PREÇO UNIT. S/BDI (R$)</t>
  </si>
  <si>
    <t>PREÇO UNIT. C/BDI (R$)</t>
  </si>
  <si>
    <t>SERVIÇOS INICIAIS</t>
  </si>
  <si>
    <t>1.1</t>
  </si>
  <si>
    <t>1.1.1</t>
  </si>
  <si>
    <t>COMP. 01</t>
  </si>
  <si>
    <t>Código</t>
  </si>
  <si>
    <t>Descrição</t>
  </si>
  <si>
    <t>Unid.</t>
  </si>
  <si>
    <t>Coeficiente</t>
  </si>
  <si>
    <t>Preço Unitário (R$)</t>
  </si>
  <si>
    <t>Total (R$)</t>
  </si>
  <si>
    <t>UN.</t>
  </si>
  <si>
    <t>LIGAÇÕES PROVISÓRIAS</t>
  </si>
  <si>
    <t>COMP. 02</t>
  </si>
  <si>
    <t>CONSUMOS DE CONCESSIONÁRIAS</t>
  </si>
  <si>
    <t>ÁGUA E ESGOTO</t>
  </si>
  <si>
    <t>M³</t>
  </si>
  <si>
    <t>COMP. 03</t>
  </si>
  <si>
    <t>SINAPI 90778</t>
  </si>
  <si>
    <t>ENGENHEIRO CIVIL DE OBRA PLENO</t>
  </si>
  <si>
    <t>H</t>
  </si>
  <si>
    <t>SINAPI 88253</t>
  </si>
  <si>
    <t>AUXILIAR DE TOPÓGRAFO COM ENCARGOS COMPLEMENTARES</t>
  </si>
  <si>
    <t>h</t>
  </si>
  <si>
    <t>SINAPI 90781</t>
  </si>
  <si>
    <t>TOPOGRAFO COM ENCARGOS COMPLEMENTARES</t>
  </si>
  <si>
    <t>SINAPI 88597</t>
  </si>
  <si>
    <t>DESENHISTA DETALHISTA COM ENCARGOS COMPLEMENTARES</t>
  </si>
  <si>
    <t>SINAPI 92138</t>
  </si>
  <si>
    <t>CAMINHONETE COM MOTOR A DIESEL, POTÊNCIA 180 CV, CABINE DUPLA, 4X4</t>
  </si>
  <si>
    <t>CHP</t>
  </si>
  <si>
    <t>SINAPI 88316</t>
  </si>
  <si>
    <t>un.</t>
  </si>
  <si>
    <t>COMPOSIÇÃO DO CONSUMO DE ENERGIA ELÉTRICA EM CANTEIRO DE OBRAS - ESTIMATIVO</t>
  </si>
  <si>
    <t>Quantidade</t>
  </si>
  <si>
    <t>Consumo médio/dia</t>
  </si>
  <si>
    <t>Consumo médio (mês)</t>
  </si>
  <si>
    <t>GELADEIRA</t>
  </si>
  <si>
    <t>LÂMPADA LED 10 W</t>
  </si>
  <si>
    <t>BEBEDOURO DE ÁGUA POTÁVEL</t>
  </si>
  <si>
    <t>MICROCOMPUTADOR</t>
  </si>
  <si>
    <t>IMPRESSORA</t>
  </si>
  <si>
    <t>CHUVEIRO ELÉTRICO</t>
  </si>
  <si>
    <t>Total  (KWh)</t>
  </si>
  <si>
    <t>1.2</t>
  </si>
  <si>
    <t>1.2.1</t>
  </si>
  <si>
    <t>2.1</t>
  </si>
  <si>
    <t>2.1.1</t>
  </si>
  <si>
    <t>2.2</t>
  </si>
  <si>
    <t>2.2.1</t>
  </si>
  <si>
    <t>2.3</t>
  </si>
  <si>
    <t>2.3.1</t>
  </si>
  <si>
    <t>3.1</t>
  </si>
  <si>
    <t>3.1.1</t>
  </si>
  <si>
    <t>3.2</t>
  </si>
  <si>
    <t>3.2.1</t>
  </si>
  <si>
    <t>4.1</t>
  </si>
  <si>
    <t>4.1.1</t>
  </si>
  <si>
    <t>4.2</t>
  </si>
  <si>
    <t>4.2.1</t>
  </si>
  <si>
    <t>5.1</t>
  </si>
  <si>
    <t>5.1.1</t>
  </si>
  <si>
    <t>ADMINISTRAÇÃO</t>
  </si>
  <si>
    <t>97636 SINAPI</t>
  </si>
  <si>
    <t>97914 SINAPI</t>
  </si>
  <si>
    <t>96396 SINAPI</t>
  </si>
  <si>
    <t>Orçamento Sintético Global</t>
  </si>
  <si>
    <t>RECOMPOSIÇÃO DE PAVIMENTO ASFÁLTICO</t>
  </si>
  <si>
    <t>4.3</t>
  </si>
  <si>
    <t>4.3.1</t>
  </si>
  <si>
    <t>ESCORAMENTOS</t>
  </si>
  <si>
    <t>CADASTROS</t>
  </si>
  <si>
    <t>CADASTROS DE REDES</t>
  </si>
  <si>
    <t>INSTALAÇÃO DO CANTEIRO DE OBRAS</t>
  </si>
  <si>
    <t>MANUTENÇÃO MENSAL DO CANTEIRO</t>
  </si>
  <si>
    <t>CADASTRO DE REDES, INCLUSIVE DESENHISTA</t>
  </si>
  <si>
    <t>PLACA DA OBRA</t>
  </si>
  <si>
    <t>2.4</t>
  </si>
  <si>
    <t>2.4.1</t>
  </si>
  <si>
    <t>CANTEIRO</t>
  </si>
  <si>
    <t>SINALIZAÇÃO E SEGURANÇA</t>
  </si>
  <si>
    <t>CANTEIRO DE OBRAS E ADMINISTRAÇÃO LOCAL</t>
  </si>
  <si>
    <t>99063 SINAPI</t>
  </si>
  <si>
    <t>7042 SINAPI</t>
  </si>
  <si>
    <t>ADMINISTRAÇÃO LOCAL</t>
  </si>
  <si>
    <t>MOTOBOMBA TRASH (PARA ÁGUA SUJA) AUTO ESCORVANTE, MOTOR GASOLINA DE 6,41 HP, DIÂMETROS DE SUCÇÃO X RECALQUE: 3" X 3", HM/Q = 10 MCA / 60 M3/H A 23 MCA / 0 M3/H - CHP DIURNO. AF_10/2014</t>
  </si>
  <si>
    <t>1.2.2</t>
  </si>
  <si>
    <t>1.3</t>
  </si>
  <si>
    <t>1.3.1</t>
  </si>
  <si>
    <t>1.4</t>
  </si>
  <si>
    <t>1.4.1</t>
  </si>
  <si>
    <t>2.3.2</t>
  </si>
  <si>
    <t>2.5</t>
  </si>
  <si>
    <t>2.5.1</t>
  </si>
  <si>
    <t>2.6</t>
  </si>
  <si>
    <t>2.6.1</t>
  </si>
  <si>
    <t>3.2.2</t>
  </si>
  <si>
    <t>3.2.3</t>
  </si>
  <si>
    <t>3.2.4</t>
  </si>
  <si>
    <t>3.2.5</t>
  </si>
  <si>
    <t>3.2.6</t>
  </si>
  <si>
    <t>4.1.2</t>
  </si>
  <si>
    <t>4.3.2</t>
  </si>
  <si>
    <t>Resumo</t>
  </si>
  <si>
    <t>Item</t>
  </si>
  <si>
    <t>Obra</t>
  </si>
  <si>
    <t>Valor (R$)</t>
  </si>
  <si>
    <t>TOTAL GERAL (R$)</t>
  </si>
  <si>
    <t>CARGA, DESCARGA E TRANSPORTE DE ENTULHO</t>
  </si>
  <si>
    <t>CARGA, DESCARGA E TRANSPORTE DE MATERIAL ESCAVADO</t>
  </si>
  <si>
    <t>POÇOS DE VISITA</t>
  </si>
  <si>
    <t>POÇO DE VISITA CIRCULAR PARA ESGOTO, EM CONCRETO PRÉ-MOLDADO, DIÂMETRO INTERNO = 1,0 M, PROFUNDIDADE DE 1,50 A 2,00 M, INCLUINDO TAMPÃO DE FERRO FUNDIDO, DIÂMETRO DE 60 CM</t>
  </si>
  <si>
    <t>98421 SINAPI</t>
  </si>
  <si>
    <t>POÇO DE VISITA CIRCULAR PARA ESGOTO, EM CONCRETO PRÉ-MOLDADO, DIÂMETRO INTERNO = 1,0 M, PROFUNDIDADE DE 2,00 A 2,50 M, INCLUINDO TAMPÃO DE FERRO FUNDIDO, DIÂMETRO DE 60 CM</t>
  </si>
  <si>
    <t>98422 SINAPI</t>
  </si>
  <si>
    <t>POÇO DE VISITA CIRCULAR PARA ESGOTO, EM CONCRETO PRÉ-MOLDADO, DIÂMETRO INTERNO = 1,0 M, PROFUNDIDADE DE 2,50 A 3,00 M, INCLUINDO TAMPÃO DE FERRO FUNDIDO, DIÂMETRO DE 60 CM</t>
  </si>
  <si>
    <t>POÇO DE VISITA CIRCULAR PARA ESGOTO, EM CONCRETO PRÉ-MOLDADO, DIÂMETRO INTERNO = 1,0 M, PROFUNDIDADE DE 3,00 A 3,50 M, INCLUINDO TAMPÃO DE FERRO FUNDIDO, DIÂMETRO DE 60 CM</t>
  </si>
  <si>
    <t>98423 SINAPI</t>
  </si>
  <si>
    <t>98424 SINAPI</t>
  </si>
  <si>
    <t>LASTROS PARA ASSENTAMENTO</t>
  </si>
  <si>
    <t>90102 SINAPI</t>
  </si>
  <si>
    <t>ESCAVAÇÃO MECANIZADA DE VALA COM PROF. MAIOR QUE 1,5 M ATÉ 3,0 M (MÉDIA ENTRE MONTANTE E JUSANTE/UMA COMPOSIÇÃO POR TRECHO), COM RETROESCAVADEIRA (0,26 M3/ POTÊNCIA:88 HP), LARGURA DE 0,8 M A 1,5 M, EM SOLO DE 1A CATEGORIA, EM LOCAIS COM ALTO NÍVEL DE INTERFERÊNCIA</t>
  </si>
  <si>
    <t>REATERRO MECANIZADO DE VALA COM RETROESCAVADEIRA (CAPACIDADE DA CAÇAMBA DA RETRO: 0,26 M³ / POTÊNCIA: 88 HP), LARGURA DE 0,8 A 1,5 M, PROFUNDIDADE DE 1,5 A 3,0 M, COM SOLO (SEM SUBSTITUIÇÃO) DE 1ª CATEGORIA EM LOCAIS COM ALTO NÍVEL DE INTERFERÊNCIA</t>
  </si>
  <si>
    <t>93377 SINAPI</t>
  </si>
  <si>
    <t>ESGOTAMENTOS</t>
  </si>
  <si>
    <t>CADASTRO DE REDES, INCLUSIVE DESENHISTA (M) - REFERÊNCIA SERVIÇO 73682 SINAPI</t>
  </si>
  <si>
    <t>CARGA, MANOBRA E DESCARGA DE ENTULHO EM CAMINHÃO BASCULANTE 6 M³ - CARGA COM ESCAVADEIRA HIDRÁULICA  (CAÇAMBA DE 0,80 M³ / 111 HP) E DESCARGA LIVRE</t>
  </si>
  <si>
    <t>100981 SINAPI</t>
  </si>
  <si>
    <t>CARGA, MANOBRA E DESCARGA DE SOLOS E MATERIAIS GRANULARES EM CAMINHÃO BASCULANTE 6 M³ - CARGA COM PÁ CARREGADEIRA (CAÇAMBA DE 1,7 A 2,8 M³ / 128 HP) E DESCARGA LIVRE</t>
  </si>
  <si>
    <t>100989 SINAPI</t>
  </si>
  <si>
    <t>1.3.2</t>
  </si>
  <si>
    <t>1.3.3</t>
  </si>
  <si>
    <t>4.3.3</t>
  </si>
  <si>
    <t>4.3.4</t>
  </si>
  <si>
    <t>SINALIZAÇÃO DE TRÂNSITO - NOTURNA E DIURNA (M)</t>
  </si>
  <si>
    <t>SINAPI 12294</t>
  </si>
  <si>
    <t>SOQUETE DE PORCELANA BASE E27, PARA USO AO TEMPO, PARA LAMPADAS</t>
  </si>
  <si>
    <t>SINAPI 3753</t>
  </si>
  <si>
    <t>LAMPADA FLUORESCENTE TUBULAR T10, DE 20 OU 40 W, BIVOLT</t>
  </si>
  <si>
    <t>SINAPI 4815</t>
  </si>
  <si>
    <t>BALDE VERMELHO PARA SINALIZACAO DE VIAS</t>
  </si>
  <si>
    <t>SINAPI 939</t>
  </si>
  <si>
    <t>FIO DE COBRE, SOLIDO, CLASSE 1, ISOLACAO EM PVC/A, ANTICHAMA BWF-B, 450/750V, SECAO NOMINAL 2,5 MM2</t>
  </si>
  <si>
    <t>SINAPI 88264</t>
  </si>
  <si>
    <t>ELETRICISTA</t>
  </si>
  <si>
    <t>SERVENTE</t>
  </si>
  <si>
    <t>SINAPI 34498</t>
  </si>
  <si>
    <t>CONE DE SINALIZACAO EM PVC FLEXIVEL, H = 70 / 76 CM (NBR 15071)</t>
  </si>
  <si>
    <t>KW/H</t>
  </si>
  <si>
    <t>ENERGIA ELETRICA COMERCIAL, BAIXA TENSAO, RELATIVA AO CONSUMO DE ATE 100 KWH, INCLUINDO ICMS, PIS/PASEP E COFINS</t>
  </si>
  <si>
    <t>SINAPI 14250</t>
  </si>
  <si>
    <t>SINALIZAÇÃO DE TRÂNSITO - NOTURNA E DIURNA</t>
  </si>
  <si>
    <t>REDES EM PVC CORRUGADO</t>
  </si>
  <si>
    <t>CÓDIGO/ FONTE</t>
  </si>
  <si>
    <t>EXECUÇÃO DE INTERCEPTOR DE ESGOTO GRUTA - BALSA</t>
  </si>
  <si>
    <t>Avenida Florindo Cibin - Avenida Serra do Mar até proximidade da Avenida São Jerônimo</t>
  </si>
  <si>
    <t>CHAMINÉ CIRCULAR PARA POÇO DE VISITA PARA ESGOTO, EM CONCRETO PRÉ-MOLDADO, DIÂMETRO INTERNO = 0,6 M</t>
  </si>
  <si>
    <t>90745 SINAPI</t>
  </si>
  <si>
    <t>38037 SINAPI</t>
  </si>
  <si>
    <t>TUBO PVC CORRUGADO, PAREDE DUPLA, JE, DN 400 MM, REDE COLETORA ESGOTO</t>
  </si>
  <si>
    <t>90747 SINAPI</t>
  </si>
  <si>
    <t>41782 SINAPI</t>
  </si>
  <si>
    <t>TUBO CORRUGADO PEAD, PAREDE DUPLA, INTERNA LISA, JEI, DN 600 MM, PARA SANEAMENTO</t>
  </si>
  <si>
    <t>Execução de Interceptor de esgoto Gruta - Balsa</t>
  </si>
  <si>
    <t>LOCACAO DE CONTAINER 2,30 X 6,00 M, ALT. 2,50 M, PARA SANITARIO, COM 4 BACIAS, 8 CHUVEIROS,1 LAVATORIO E 1 MICTORIO</t>
  </si>
  <si>
    <t>MES</t>
  </si>
  <si>
    <t>LOCACAO DE CONTAINER 2,30 X 6,00 M, ALT. 2,50 M, COM 1 SANITARIO, PARA ESCRITORIO, COMPLETO, SEM DIVISORIAS INTERNAS</t>
  </si>
  <si>
    <t>LOCAÇÃO DE CONTAINER TIPO GUARITA - ÁREA MÍNIMA DE 4,60 M²</t>
  </si>
  <si>
    <t>LOCAÇÃO DE CONTAINER TIPO DEPÓSITO - ÁREA MÍNIMA DE 13,80 M²</t>
  </si>
  <si>
    <t>LOCAÇÃO DE CONTAINER TIPO ALOJAMENTO - ÁREA MÍNIMA DE 13,80 M²</t>
  </si>
  <si>
    <t>10775 SINAPI</t>
  </si>
  <si>
    <t>10778 SINAPI</t>
  </si>
  <si>
    <t>CONFECÇÃO DE PLACA</t>
  </si>
  <si>
    <t>02.001.000009.SER PINI</t>
  </si>
  <si>
    <t>LIGAÇÃO PROVISÓRIA DE LUZ E FORÇA  PARA CANTEIRO DE OBRA</t>
  </si>
  <si>
    <t>Canteiro de Obras e Administração local</t>
  </si>
  <si>
    <t>COLETORES TRONCO E INTERCEPTOR DE ESGOTO SANITÁRIO</t>
  </si>
  <si>
    <t>EXECUÇÃO DE COLETOR TRONCO DE ESGOTO JARDIM DA PAZ</t>
  </si>
  <si>
    <t>EXECUÇÃO DE COLETOR TRONCO PARQUE DA LIBERDADE</t>
  </si>
  <si>
    <t>Estação Elevatória de Esgoto Jardim da Paz (Rua do Afeto) até Rua 06 do Jardim Pacaembú</t>
  </si>
  <si>
    <t>ACRÉSCIMO PARA POÇO DE VISITA CIRCULAR PARA ESGOTO, EM CONCRETO PRÉ-MOLDADO, DIÂMETRO INTERNO = 1 M</t>
  </si>
  <si>
    <t>97983 SINAPI</t>
  </si>
  <si>
    <t>4.3.5</t>
  </si>
  <si>
    <t>Execução de coletor tronco Jardim da Paz</t>
  </si>
  <si>
    <t>Execução de coletor tronco Parque da Liberdade</t>
  </si>
  <si>
    <t>1.1.2</t>
  </si>
  <si>
    <t>1.1.3</t>
  </si>
  <si>
    <t>1.1.4</t>
  </si>
  <si>
    <t>1.1.5</t>
  </si>
  <si>
    <t>1.1.6</t>
  </si>
  <si>
    <t>1.2.3</t>
  </si>
  <si>
    <t>GUIAS E SARJETAS</t>
  </si>
  <si>
    <t>3.1.2</t>
  </si>
  <si>
    <t>94273 SINAPI</t>
  </si>
  <si>
    <t>94283 SINAPI</t>
  </si>
  <si>
    <t>ASSENTAMENTO DE GUIA (MEIO-FIO) EM TRECHO RETO, CONFECCIONADA EM CONCRETO PRÉ-FABRICADO, DIMENSÕES 100X15X13X30 CM (COMPRIMENTO X BASE INFERIOR X BASE SUPERIOR X ALTURA), PARA VIAS URBANAS (USO VIÁRIO).</t>
  </si>
  <si>
    <t>EXECUÇÃO DE SARJETA DE CONCRETO USINADO, MOLDADA  IN LOCO  EM TRECHO RETO, 45 CM BASE X 15 CM ALTURA</t>
  </si>
  <si>
    <t>DESTOCAMENTOS</t>
  </si>
  <si>
    <t>CORTE RASO E RECORTE DE ÁRVORE COM DIÂMETRO DE TRONCO MAIOR OU IGUAL A 0,20 M E MENOR QUE 0,40 M</t>
  </si>
  <si>
    <t>98529 SINAPI</t>
  </si>
  <si>
    <t>REMOÇÃO DE RAÍZES REMANESCENTES DE TRONCO DE ÁRVORE COM DIÂMETRO MAIOR OU IGUAL A 0,20 M E MENOR QUE 0,40 M</t>
  </si>
  <si>
    <t>98526 SINAPI</t>
  </si>
  <si>
    <t>1.4.2</t>
  </si>
  <si>
    <t>1.4.3</t>
  </si>
  <si>
    <t>1.5</t>
  </si>
  <si>
    <t>1.5.1</t>
  </si>
  <si>
    <t>TARIFA DAE*</t>
  </si>
  <si>
    <t>101576 SINAPI</t>
  </si>
  <si>
    <t>101577 SINAPI</t>
  </si>
  <si>
    <t>ESCORAMENTO DE VALA, TIPO DESCONTÍNUO, COM PROFUNDIDADE DE 0 A 1,5 M, LARGURA MENOR QUE 1,5 M</t>
  </si>
  <si>
    <t>ESCORAMENTO DE VALA, TIPO DESCONTÍNUO, COM PROFUNDIDADE DE 1,5 M A 3,0M, LARGURA MENOR QUE 1,5 M</t>
  </si>
  <si>
    <t>ASSENTAMENTO DE TUBO DE PVC CORRUGADO DE DUPLA PAREDE PARA REDE COLETORA DE ESGOTO, DN 400 MM, JUNTA ELÁSTICA (NÃO INCLUI FORNECIMENTO</t>
  </si>
  <si>
    <t>PREPARO DE FUNDO DE VALA COM LARGURA MENOR QUE 1,5 M, COM CAMADA DE AREIA, LANÇAMENTO MANUAL</t>
  </si>
  <si>
    <t>101618 SINAPI</t>
  </si>
  <si>
    <t xml:space="preserve"> ASSENTAMENTO DE TUBO DE PEAD CORRUGADO DE DUPLA PAREDE PARA REDE COLETORA DE ESGOTO, DN 600 MM, JUNTA ELÁSTICA INTEGRADA (NÃO INCLUI FORNECIMENTO)</t>
  </si>
  <si>
    <t>99318 SINAPI</t>
  </si>
  <si>
    <t>90743 SINAPI</t>
  </si>
  <si>
    <t>ASSENTAMENTO DE TUBO DE PVC CORRUGADO DE DUPLA PAREDE PARA REDE COLETORA DE ESGOTO, DN 300 MM, JUNTA ELÁSTICA (NÃO INCLUI FORNECIMENTO</t>
  </si>
  <si>
    <t>38035 SINAPI</t>
  </si>
  <si>
    <t>TUBO PVC CORRUGADO, PAREDE DUPLA, JE, DN 300 MM, REDE COLETORA ESGOTO</t>
  </si>
  <si>
    <t>Execução de coletor tronco Parque Gramado</t>
  </si>
  <si>
    <t>EXECUÇÃO DE COLETOR TRONCO DE ESGOTO PARQUE GRAMADO</t>
  </si>
  <si>
    <t>SES E ETE BALSA</t>
  </si>
  <si>
    <t>Avenida Florindo Cibin - proximidade da Avenida São Jerônimo até a EEE Final (ETE Balsa)</t>
  </si>
  <si>
    <t>BANHEIRO QUÍMICO MODELO STANDARD, COM MANUTENÇÃO CONFORME EXIGÊNCIAS DA CESTESB</t>
  </si>
  <si>
    <t>1.1.7</t>
  </si>
  <si>
    <t xml:space="preserve">LIGAÇÃO PROVISÓRIA DE ÁGUA PARA CANTEIRO DE OBRA E INSTALAÇÃO SANITÁRIA PROVISÓRIA </t>
  </si>
  <si>
    <t>02.001.000010.SER PINI</t>
  </si>
  <si>
    <t>VIGIA DIURNO COM ENCARGOS COMPLEMENTARES</t>
  </si>
  <si>
    <t>VIGIA NOTURNO COM ENCARGOS COMPLEMENTARES</t>
  </si>
  <si>
    <t>100289 SINAPI</t>
  </si>
  <si>
    <t>LOCAÇÃO DE CONTAINER TIPO REFEITÓRIO - ÁREA MÍNIMA DE 13,80 M²</t>
  </si>
  <si>
    <t>88326 SINAPI</t>
  </si>
  <si>
    <t>TRANSPORTE COM CAMINHÃO BASCULANTE DE 6 M3, EM VIA URBANA PAVIMENTADA, DMT ATÉ 30 KM (UNIDADE: M3XKM) - CBUQ</t>
  </si>
  <si>
    <t>TRANSPORTE COM CAMINHÃO BASCULANTE DE 6 M3, EM VIA URBANA PAVIMENTADA, DMT ATÉ 30 KM (UNIDADE: M3XKM) - BRITA</t>
  </si>
  <si>
    <t>6081 SINAPI</t>
  </si>
  <si>
    <t>ARGILA OU BARRO PARA ATERRO/REATERRO (COM TRANSPORTE ATE 10 KM)</t>
  </si>
  <si>
    <t>14250 SINAPI</t>
  </si>
  <si>
    <t>05.09.006 CDHU</t>
  </si>
  <si>
    <t>02.02.160 CDHU</t>
  </si>
  <si>
    <t>02.02.150 CDHU</t>
  </si>
  <si>
    <t>02.02.120 CDHU</t>
  </si>
  <si>
    <t>02.01.180 CDHU</t>
  </si>
  <si>
    <t>TAXA DE DESTINAÇÃO DE RESÍDUO SÓLIDO EM ATERRO</t>
  </si>
  <si>
    <t>95995 SINAPI</t>
  </si>
  <si>
    <t>EXECUÇÃO DE PAVIMENTO COM APLICAÇÃO DE CONCRETO ASFÁLTICO, CAMADA DE ROLAMENTO - EXCLUSIVE CARGA E TRANSPORTE.</t>
  </si>
  <si>
    <t>54.03.240 CDHU</t>
  </si>
  <si>
    <t>IMPRIMAÇÃO BETUMINOSA IMPERMEABILIZANTE</t>
  </si>
  <si>
    <t>102101 SINAPI</t>
  </si>
  <si>
    <t>EXECUÇÃO DE PINTURA DE LIGAÇÃO COM EMULSÃO ASFÁLTICA RR-2C, PARA O FECHAMENTO DE VALAS.</t>
  </si>
  <si>
    <t>100985 SINAPI</t>
  </si>
  <si>
    <t>CARGA DE MISTURA ASFÁLTICA EM CAMINHÃO BASCULANTE 6 M³</t>
  </si>
  <si>
    <t>3.2.7</t>
  </si>
  <si>
    <t>3.2.8</t>
  </si>
  <si>
    <t>02.08.050 CDHU</t>
  </si>
  <si>
    <t>PLACA DE OBRA EM LONA COM IMPRESSÃO DIGITAL E ESTRUTURA EM MADEIRA</t>
  </si>
  <si>
    <t>RETIRADA MANUAL DE GUIA PRÉ-MOLDADA, NCLUSIVE LIMPEZA E EMPILHAMENTO</t>
  </si>
  <si>
    <t>04.40.030 CDHU</t>
  </si>
  <si>
    <t>DEMOLIÇÃO MECANIZADA DE SARJETA OU SARJETÃO, INCLUSIVE FRAGMENTAÇÃO E ACOMODAÇÃO DO MATERIAL</t>
  </si>
  <si>
    <t>03.01.270 CDHU</t>
  </si>
  <si>
    <t>POÇO DE VISITA TIPO 2 - 1,60 X 1,60 X 1,60M, TIPO PMSP</t>
  </si>
  <si>
    <t>49.12.110 CDHU</t>
  </si>
  <si>
    <t>2.5.2</t>
  </si>
  <si>
    <t>2.1.2</t>
  </si>
  <si>
    <t>3.1.3</t>
  </si>
  <si>
    <t>3.1.4</t>
  </si>
  <si>
    <t>2.1.3</t>
  </si>
  <si>
    <t>2.1.4</t>
  </si>
  <si>
    <t>Leis Sociais = 84,97% | BDI = 26,98% (OBRAS E SERVIÇOS), 20,25% (MATERIAIS)</t>
  </si>
  <si>
    <t>Data: 10/04/2022</t>
  </si>
  <si>
    <t>DATA BASE - REGIÃO: SINAPI - SP Fev/22; PINI SP Fev/22; CDHU Boletim 185</t>
  </si>
  <si>
    <t>3.1.5</t>
  </si>
  <si>
    <t>3.1.6</t>
  </si>
  <si>
    <t>3.1.7</t>
  </si>
  <si>
    <t>3.1.8</t>
  </si>
  <si>
    <t>* RESOLUÇÃO ARES-PCJ 415/22</t>
  </si>
  <si>
    <t>Cronograma Físico - financeiro</t>
  </si>
  <si>
    <t>DISCRIMINAÇÃO DAS ATIVIDADES</t>
  </si>
  <si>
    <t>VALOR DA ETAPA</t>
  </si>
  <si>
    <t>A Realizar -  Meses</t>
  </si>
  <si>
    <t>TOTAL (R$)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</si>
  <si>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</si>
  <si>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</si>
  <si>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</si>
  <si>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</si>
  <si>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</si>
  <si>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</si>
  <si>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</si>
  <si>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</si>
  <si>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TOTAIS EM R$</t>
  </si>
  <si>
    <t>TOTAIS EM %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</si>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</sst>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&quot;-&quot;??_);_(@_)"/>
    <numFmt numFmtId="165" formatCode="dd\/mm\/yy"/>
    <numFmt numFmtId="166" formatCode="0.0000"/>
    <numFmt numFmtId="167" formatCode="#,##0.0000"/>
    <numFmt numFmtId="168" formatCode="&quot;R$&quot;\ #,##0.00"/>
    <numFmt numFmtId="169" formatCode="_(&quot;Cr$&quot;* #,##0.00_);_(&quot;Cr$&quot;* \(#,##0.00\);_(&quot;Cr$&quot;* &quot;-&quot;??_);_(@_)"/>
    <numFmt numFmtId="170" formatCode="&quot;R$ &quot;#,##0.00_);\(&quot;R$ &quot;#,##0.00\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Times New Roman"/>
      <family val="1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Comic Sans MS"/>
      <family val="4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2D3237"/>
      <name val="Arial"/>
      <family val="2"/>
    </font>
    <font>
      <sz val="8"/>
      <color rgb="FF2D3237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2"/>
      <name val="Arial MT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rgb="FF000000"/>
      </top>
      <bottom style="hair">
        <color indexed="8"/>
      </bottom>
      <diagonal/>
    </border>
    <border>
      <left/>
      <right/>
      <top style="hair">
        <color rgb="FF000000"/>
      </top>
      <bottom style="hair">
        <color indexed="8"/>
      </bottom>
      <diagonal/>
    </border>
    <border>
      <left/>
      <right style="hair">
        <color indexed="64"/>
      </right>
      <top style="hair">
        <color rgb="FF000000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56"/>
      </right>
      <top style="medium">
        <color auto="1"/>
      </top>
      <bottom/>
      <diagonal/>
    </border>
    <border>
      <left style="medium">
        <color indexed="56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56"/>
      </right>
      <top/>
      <bottom style="medium">
        <color auto="1"/>
      </bottom>
      <diagonal/>
    </border>
    <border>
      <left style="medium">
        <color indexed="56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56"/>
      </top>
      <bottom style="thin">
        <color indexed="5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56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56"/>
      </top>
      <bottom style="thin">
        <color indexed="5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6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56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25" fillId="0" borderId="0" applyNumberFormat="0" applyFill="0" applyBorder="0" applyProtection="0">
      <alignment vertical="center"/>
    </xf>
    <xf numFmtId="0" fontId="8" fillId="4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3" fillId="0" borderId="0"/>
    <xf numFmtId="0" fontId="27" fillId="0" borderId="0"/>
    <xf numFmtId="0" fontId="26" fillId="0" borderId="0"/>
    <xf numFmtId="0" fontId="24" fillId="0" borderId="0">
      <alignment vertical="top"/>
    </xf>
    <xf numFmtId="0" fontId="28" fillId="0" borderId="0"/>
    <xf numFmtId="0" fontId="1" fillId="8" borderId="8" applyNumberFormat="0" applyFont="0" applyAlignment="0" applyProtection="0"/>
    <xf numFmtId="165" fontId="25" fillId="0" borderId="0" applyFill="0" applyBorder="0" applyProtection="0">
      <alignment horizontal="right" vertical="center"/>
    </xf>
    <xf numFmtId="9" fontId="23" fillId="0" borderId="0" applyFont="0" applyFill="0" applyBorder="0" applyAlignment="0" applyProtection="0"/>
    <xf numFmtId="165" fontId="25" fillId="0" borderId="0" applyFill="0" applyBorder="0" applyProtection="0">
      <alignment horizontal="right" vertical="center"/>
    </xf>
    <xf numFmtId="9" fontId="24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>
      <alignment vertical="top"/>
    </xf>
    <xf numFmtId="0" fontId="10" fillId="6" borderId="5" applyNumberFormat="0" applyAlignment="0" applyProtection="0"/>
    <xf numFmtId="0" fontId="26" fillId="0" borderId="0" applyNumberFormat="0" applyFont="0" applyFill="0" applyBorder="0" applyProtection="0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>
      <alignment vertical="top"/>
    </xf>
    <xf numFmtId="164" fontId="24" fillId="0" borderId="0" applyFont="0" applyFill="0" applyBorder="0" applyAlignment="0" applyProtection="0">
      <alignment vertical="top"/>
    </xf>
    <xf numFmtId="164" fontId="23" fillId="0" borderId="0" applyFont="0" applyFill="0" applyBorder="0" applyAlignment="0" applyProtection="0"/>
    <xf numFmtId="0" fontId="1" fillId="0" borderId="0"/>
    <xf numFmtId="0" fontId="32" fillId="0" borderId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4" fillId="0" borderId="0" applyProtection="0"/>
    <xf numFmtId="0" fontId="24" fillId="0" borderId="0"/>
    <xf numFmtId="0" fontId="43" fillId="0" borderId="0"/>
    <xf numFmtId="0" fontId="44" fillId="0" borderId="0"/>
    <xf numFmtId="0" fontId="43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18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4" fontId="18" fillId="0" borderId="0" xfId="0" applyNumberFormat="1" applyFont="1" applyAlignment="1">
      <alignment horizontal="right" wrapText="1"/>
    </xf>
    <xf numFmtId="4" fontId="18" fillId="0" borderId="0" xfId="0" applyNumberFormat="1" applyFont="1"/>
    <xf numFmtId="0" fontId="21" fillId="0" borderId="16" xfId="0" applyFont="1" applyBorder="1" applyAlignment="1">
      <alignment horizontal="center" wrapText="1"/>
    </xf>
    <xf numFmtId="0" fontId="22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/>
    </xf>
    <xf numFmtId="0" fontId="20" fillId="34" borderId="26" xfId="0" applyFont="1" applyFill="1" applyBorder="1" applyAlignment="1">
      <alignment horizontal="left" vertical="center" wrapText="1"/>
    </xf>
    <xf numFmtId="0" fontId="20" fillId="34" borderId="26" xfId="0" applyFont="1" applyFill="1" applyBorder="1" applyAlignment="1">
      <alignment horizontal="center" vertical="center" wrapText="1"/>
    </xf>
    <xf numFmtId="4" fontId="20" fillId="34" borderId="26" xfId="0" applyNumberFormat="1" applyFont="1" applyFill="1" applyBorder="1" applyAlignment="1">
      <alignment horizontal="right" vertical="center" wrapText="1"/>
    </xf>
    <xf numFmtId="0" fontId="34" fillId="34" borderId="26" xfId="42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4" fontId="20" fillId="0" borderId="20" xfId="0" applyNumberFormat="1" applyFont="1" applyBorder="1" applyAlignment="1">
      <alignment horizontal="right" vertical="center" wrapText="1"/>
    </xf>
    <xf numFmtId="0" fontId="0" fillId="0" borderId="0" xfId="0"/>
    <xf numFmtId="0" fontId="18" fillId="0" borderId="0" xfId="0" applyFont="1"/>
    <xf numFmtId="0" fontId="18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4" fontId="20" fillId="33" borderId="20" xfId="0" applyNumberFormat="1" applyFont="1" applyFill="1" applyBorder="1" applyAlignment="1">
      <alignment horizontal="right" vertical="center"/>
    </xf>
    <xf numFmtId="0" fontId="30" fillId="0" borderId="0" xfId="0" applyFont="1" applyProtection="1"/>
    <xf numFmtId="0" fontId="35" fillId="0" borderId="0" xfId="0" applyFont="1" applyBorder="1"/>
    <xf numFmtId="0" fontId="34" fillId="0" borderId="0" xfId="0" applyFont="1" applyBorder="1" applyAlignment="1" applyProtection="1">
      <alignment vertical="center" wrapText="1"/>
    </xf>
    <xf numFmtId="0" fontId="0" fillId="0" borderId="0" xfId="0" applyBorder="1" applyAlignment="1"/>
    <xf numFmtId="0" fontId="30" fillId="0" borderId="0" xfId="0" applyFont="1" applyBorder="1" applyProtection="1"/>
    <xf numFmtId="0" fontId="3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6" fillId="35" borderId="22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right" vertical="center" wrapText="1"/>
    </xf>
    <xf numFmtId="0" fontId="34" fillId="0" borderId="22" xfId="0" applyFont="1" applyBorder="1" applyAlignment="1">
      <alignment horizontal="right" vertical="center"/>
    </xf>
    <xf numFmtId="0" fontId="35" fillId="0" borderId="22" xfId="0" applyFont="1" applyBorder="1" applyAlignment="1">
      <alignment horizontal="center" vertical="center"/>
    </xf>
    <xf numFmtId="0" fontId="35" fillId="35" borderId="22" xfId="0" applyFont="1" applyFill="1" applyBorder="1" applyAlignment="1">
      <alignment vertical="center" wrapText="1"/>
    </xf>
    <xf numFmtId="0" fontId="37" fillId="35" borderId="22" xfId="0" applyFont="1" applyFill="1" applyBorder="1" applyAlignment="1">
      <alignment horizontal="center" vertical="center" wrapText="1"/>
    </xf>
    <xf numFmtId="166" fontId="35" fillId="0" borderId="22" xfId="0" applyNumberFormat="1" applyFont="1" applyBorder="1" applyAlignment="1">
      <alignment horizontal="center" vertical="center"/>
    </xf>
    <xf numFmtId="4" fontId="35" fillId="0" borderId="22" xfId="0" applyNumberFormat="1" applyFont="1" applyFill="1" applyBorder="1" applyAlignment="1" applyProtection="1">
      <alignment horizontal="right" vertical="center"/>
    </xf>
    <xf numFmtId="4" fontId="35" fillId="0" borderId="22" xfId="0" applyNumberFormat="1" applyFont="1" applyBorder="1" applyAlignment="1">
      <alignment vertical="center"/>
    </xf>
    <xf numFmtId="166" fontId="35" fillId="0" borderId="22" xfId="0" applyNumberFormat="1" applyFont="1" applyBorder="1" applyAlignment="1">
      <alignment horizontal="center"/>
    </xf>
    <xf numFmtId="4" fontId="34" fillId="0" borderId="22" xfId="0" applyNumberFormat="1" applyFont="1" applyBorder="1"/>
    <xf numFmtId="0" fontId="35" fillId="0" borderId="0" xfId="0" applyFont="1" applyFill="1" applyBorder="1"/>
    <xf numFmtId="0" fontId="37" fillId="0" borderId="0" xfId="0" applyFont="1" applyBorder="1" applyAlignment="1">
      <alignment horizontal="left" wrapText="1" indent="1"/>
    </xf>
    <xf numFmtId="0" fontId="34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6" fillId="35" borderId="25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right" vertical="center"/>
    </xf>
    <xf numFmtId="0" fontId="18" fillId="0" borderId="22" xfId="0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right" vertical="center" wrapText="1"/>
    </xf>
    <xf numFmtId="4" fontId="35" fillId="36" borderId="22" xfId="0" applyNumberFormat="1" applyFont="1" applyFill="1" applyBorder="1" applyAlignment="1">
      <alignment horizontal="center" vertical="center"/>
    </xf>
    <xf numFmtId="0" fontId="35" fillId="36" borderId="22" xfId="0" applyNumberFormat="1" applyFont="1" applyFill="1" applyBorder="1" applyAlignment="1">
      <alignment horizontal="center" vertical="center"/>
    </xf>
    <xf numFmtId="4" fontId="35" fillId="36" borderId="22" xfId="0" applyNumberFormat="1" applyFont="1" applyFill="1" applyBorder="1" applyAlignment="1">
      <alignment horizontal="left" vertical="center" wrapText="1"/>
    </xf>
    <xf numFmtId="166" fontId="35" fillId="0" borderId="25" xfId="0" applyNumberFormat="1" applyFont="1" applyBorder="1" applyAlignment="1">
      <alignment horizontal="center" vertical="center"/>
    </xf>
    <xf numFmtId="4" fontId="35" fillId="36" borderId="23" xfId="0" applyNumberFormat="1" applyFont="1" applyFill="1" applyBorder="1" applyAlignment="1">
      <alignment horizontal="center" vertical="center"/>
    </xf>
    <xf numFmtId="167" fontId="35" fillId="36" borderId="19" xfId="0" applyNumberFormat="1" applyFont="1" applyFill="1" applyBorder="1" applyAlignment="1">
      <alignment horizontal="center" vertical="center"/>
    </xf>
    <xf numFmtId="4" fontId="35" fillId="0" borderId="24" xfId="0" applyNumberFormat="1" applyFont="1" applyBorder="1" applyAlignment="1">
      <alignment vertical="center"/>
    </xf>
    <xf numFmtId="3" fontId="35" fillId="36" borderId="22" xfId="0" applyNumberFormat="1" applyFont="1" applyFill="1" applyBorder="1" applyAlignment="1">
      <alignment horizontal="center" vertical="center"/>
    </xf>
    <xf numFmtId="0" fontId="35" fillId="36" borderId="23" xfId="0" applyNumberFormat="1" applyFont="1" applyFill="1" applyBorder="1" applyAlignment="1">
      <alignment horizontal="center" vertical="center"/>
    </xf>
    <xf numFmtId="4" fontId="35" fillId="36" borderId="31" xfId="0" applyNumberFormat="1" applyFont="1" applyFill="1" applyBorder="1" applyAlignment="1">
      <alignment horizontal="left" vertical="center"/>
    </xf>
    <xf numFmtId="2" fontId="35" fillId="36" borderId="22" xfId="0" applyNumberFormat="1" applyFont="1" applyFill="1" applyBorder="1" applyAlignment="1">
      <alignment horizontal="right" vertical="center"/>
    </xf>
    <xf numFmtId="2" fontId="35" fillId="36" borderId="22" xfId="0" applyNumberFormat="1" applyFont="1" applyFill="1" applyBorder="1" applyAlignment="1">
      <alignment horizontal="right" vertical="top"/>
    </xf>
    <xf numFmtId="4" fontId="35" fillId="0" borderId="24" xfId="0" applyNumberFormat="1" applyFont="1" applyBorder="1"/>
    <xf numFmtId="2" fontId="35" fillId="0" borderId="22" xfId="0" applyNumberFormat="1" applyFont="1" applyFill="1" applyBorder="1" applyAlignment="1" applyProtection="1">
      <alignment horizontal="right" vertical="center"/>
    </xf>
    <xf numFmtId="4" fontId="34" fillId="36" borderId="22" xfId="0" applyNumberFormat="1" applyFont="1" applyFill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" fontId="34" fillId="0" borderId="22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20" fillId="0" borderId="2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4" fontId="20" fillId="34" borderId="20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 applyProtection="1">
      <alignment vertical="top"/>
    </xf>
    <xf numFmtId="0" fontId="29" fillId="0" borderId="16" xfId="0" applyFont="1" applyBorder="1" applyAlignment="1" applyProtection="1">
      <alignment vertical="top"/>
    </xf>
    <xf numFmtId="0" fontId="29" fillId="0" borderId="17" xfId="0" applyFont="1" applyBorder="1" applyAlignment="1" applyProtection="1">
      <alignment vertical="top"/>
    </xf>
    <xf numFmtId="0" fontId="18" fillId="0" borderId="19" xfId="0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right" vertical="center" wrapText="1"/>
    </xf>
    <xf numFmtId="4" fontId="20" fillId="0" borderId="20" xfId="0" applyNumberFormat="1" applyFont="1" applyFill="1" applyBorder="1" applyAlignment="1">
      <alignment horizontal="right" vertical="center" wrapText="1"/>
    </xf>
    <xf numFmtId="4" fontId="35" fillId="0" borderId="19" xfId="0" applyNumberFormat="1" applyFont="1" applyBorder="1" applyAlignment="1">
      <alignment horizontal="right" vertical="center" wrapText="1"/>
    </xf>
    <xf numFmtId="0" fontId="35" fillId="0" borderId="0" xfId="0" applyFont="1"/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35" fillId="0" borderId="19" xfId="0" applyFont="1" applyBorder="1" applyAlignment="1">
      <alignment horizontal="left" vertical="center" wrapText="1"/>
    </xf>
    <xf numFmtId="4" fontId="34" fillId="0" borderId="2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9" fillId="0" borderId="0" xfId="0" applyFont="1"/>
    <xf numFmtId="0" fontId="40" fillId="34" borderId="37" xfId="0" applyFont="1" applyFill="1" applyBorder="1" applyAlignment="1">
      <alignment horizontal="center"/>
    </xf>
    <xf numFmtId="0" fontId="40" fillId="34" borderId="37" xfId="0" applyFont="1" applyFill="1" applyBorder="1"/>
    <xf numFmtId="0" fontId="40" fillId="34" borderId="37" xfId="0" applyFont="1" applyFill="1" applyBorder="1" applyAlignment="1">
      <alignment horizontal="right"/>
    </xf>
    <xf numFmtId="0" fontId="39" fillId="0" borderId="38" xfId="0" applyFont="1" applyBorder="1" applyAlignment="1">
      <alignment horizontal="center" vertical="center"/>
    </xf>
    <xf numFmtId="0" fontId="39" fillId="0" borderId="38" xfId="0" applyFont="1" applyBorder="1" applyAlignment="1">
      <alignment vertical="center"/>
    </xf>
    <xf numFmtId="4" fontId="39" fillId="0" borderId="38" xfId="0" applyNumberFormat="1" applyFont="1" applyBorder="1" applyAlignment="1">
      <alignment horizontal="right" vertical="center"/>
    </xf>
    <xf numFmtId="0" fontId="39" fillId="0" borderId="39" xfId="0" applyFont="1" applyBorder="1" applyAlignment="1">
      <alignment vertical="center"/>
    </xf>
    <xf numFmtId="4" fontId="39" fillId="0" borderId="39" xfId="0" applyNumberFormat="1" applyFont="1" applyBorder="1" applyAlignment="1">
      <alignment horizontal="right" vertical="center"/>
    </xf>
    <xf numFmtId="4" fontId="40" fillId="34" borderId="37" xfId="0" applyNumberFormat="1" applyFont="1" applyFill="1" applyBorder="1" applyAlignment="1">
      <alignment horizontal="right"/>
    </xf>
    <xf numFmtId="0" fontId="39" fillId="0" borderId="38" xfId="0" applyFont="1" applyBorder="1" applyAlignment="1">
      <alignment vertical="center" wrapText="1"/>
    </xf>
    <xf numFmtId="0" fontId="34" fillId="0" borderId="22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/>
    </xf>
    <xf numFmtId="0" fontId="35" fillId="35" borderId="22" xfId="0" applyFont="1" applyFill="1" applyBorder="1"/>
    <xf numFmtId="4" fontId="35" fillId="0" borderId="22" xfId="0" applyNumberFormat="1" applyFont="1" applyBorder="1"/>
    <xf numFmtId="0" fontId="41" fillId="0" borderId="19" xfId="111" applyFont="1" applyFill="1" applyBorder="1" applyAlignment="1">
      <alignment vertical="center" wrapText="1"/>
    </xf>
    <xf numFmtId="0" fontId="34" fillId="0" borderId="25" xfId="0" applyFont="1" applyBorder="1" applyAlignment="1">
      <alignment horizontal="right" vertical="center" wrapText="1"/>
    </xf>
    <xf numFmtId="168" fontId="35" fillId="0" borderId="22" xfId="0" applyNumberFormat="1" applyFont="1" applyFill="1" applyBorder="1" applyAlignment="1" applyProtection="1">
      <alignment horizontal="right" vertical="center"/>
    </xf>
    <xf numFmtId="168" fontId="35" fillId="0" borderId="22" xfId="0" applyNumberFormat="1" applyFont="1" applyBorder="1" applyAlignment="1">
      <alignment vertical="center"/>
    </xf>
    <xf numFmtId="168" fontId="35" fillId="0" borderId="22" xfId="0" applyNumberFormat="1" applyFont="1" applyBorder="1"/>
    <xf numFmtId="0" fontId="35" fillId="36" borderId="22" xfId="0" applyNumberFormat="1" applyFont="1" applyFill="1" applyBorder="1" applyAlignment="1">
      <alignment horizontal="center" vertical="top"/>
    </xf>
    <xf numFmtId="3" fontId="35" fillId="0" borderId="22" xfId="0" applyNumberFormat="1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right"/>
    </xf>
    <xf numFmtId="4" fontId="34" fillId="0" borderId="21" xfId="0" applyNumberFormat="1" applyFont="1" applyBorder="1"/>
    <xf numFmtId="4" fontId="35" fillId="0" borderId="19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18" fillId="0" borderId="19" xfId="0" applyNumberFormat="1" applyFont="1" applyFill="1" applyBorder="1" applyAlignment="1">
      <alignment horizontal="left" vertical="center" wrapText="1"/>
    </xf>
    <xf numFmtId="0" fontId="35" fillId="36" borderId="22" xfId="0" applyNumberFormat="1" applyFont="1" applyFill="1" applyBorder="1" applyAlignment="1">
      <alignment horizontal="center" vertical="center" wrapText="1"/>
    </xf>
    <xf numFmtId="0" fontId="42" fillId="0" borderId="0" xfId="0" applyFont="1"/>
    <xf numFmtId="4" fontId="35" fillId="36" borderId="19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right" vertical="center"/>
    </xf>
    <xf numFmtId="0" fontId="35" fillId="35" borderId="22" xfId="0" applyFont="1" applyFill="1" applyBorder="1" applyAlignment="1">
      <alignment wrapText="1"/>
    </xf>
    <xf numFmtId="0" fontId="37" fillId="35" borderId="22" xfId="0" applyFont="1" applyFill="1" applyBorder="1" applyAlignment="1">
      <alignment horizontal="center" wrapText="1"/>
    </xf>
    <xf numFmtId="4" fontId="35" fillId="0" borderId="22" xfId="0" applyNumberFormat="1" applyFont="1" applyBorder="1" applyAlignment="1">
      <alignment horizontal="right" vertical="center"/>
    </xf>
    <xf numFmtId="0" fontId="35" fillId="0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47" fillId="0" borderId="49" xfId="110" applyFont="1" applyBorder="1"/>
    <xf numFmtId="0" fontId="47" fillId="0" borderId="45" xfId="110" applyFont="1" applyBorder="1"/>
    <xf numFmtId="0" fontId="47" fillId="0" borderId="45" xfId="110" applyFont="1" applyFill="1" applyBorder="1"/>
    <xf numFmtId="0" fontId="47" fillId="0" borderId="50" xfId="110" applyFont="1" applyBorder="1" applyAlignment="1">
      <alignment horizontal="center"/>
    </xf>
    <xf numFmtId="0" fontId="47" fillId="0" borderId="0" xfId="110" applyFont="1" applyBorder="1"/>
    <xf numFmtId="0" fontId="29" fillId="0" borderId="54" xfId="110" applyFont="1" applyFill="1" applyBorder="1" applyAlignment="1">
      <alignment horizontal="center" vertical="center"/>
    </xf>
    <xf numFmtId="0" fontId="29" fillId="0" borderId="48" xfId="110" applyFont="1" applyFill="1" applyBorder="1" applyAlignment="1">
      <alignment horizontal="center" vertical="center"/>
    </xf>
    <xf numFmtId="0" fontId="29" fillId="0" borderId="51" xfId="110" applyFont="1" applyFill="1" applyBorder="1" applyAlignment="1">
      <alignment horizontal="center" vertical="center"/>
    </xf>
    <xf numFmtId="0" fontId="30" fillId="0" borderId="0" xfId="110" applyFont="1" applyBorder="1"/>
    <xf numFmtId="0" fontId="31" fillId="0" borderId="0" xfId="110" applyFont="1" applyFill="1" applyBorder="1" applyAlignment="1">
      <alignment horizontal="center" shrinkToFit="1"/>
    </xf>
    <xf numFmtId="0" fontId="31" fillId="0" borderId="0" xfId="110" applyFont="1" applyFill="1" applyBorder="1" applyAlignment="1">
      <alignment horizontal="left" shrinkToFit="1"/>
    </xf>
    <xf numFmtId="0" fontId="47" fillId="0" borderId="0" xfId="110" applyFont="1" applyBorder="1" applyAlignment="1">
      <alignment horizontal="center"/>
    </xf>
    <xf numFmtId="0" fontId="35" fillId="0" borderId="0" xfId="110" applyFont="1" applyBorder="1"/>
    <xf numFmtId="0" fontId="35" fillId="0" borderId="61" xfId="110" applyFont="1" applyBorder="1" applyAlignment="1">
      <alignment horizontal="center" vertical="center"/>
    </xf>
    <xf numFmtId="0" fontId="34" fillId="0" borderId="0" xfId="110" applyFont="1" applyFill="1" applyBorder="1" applyAlignment="1" applyProtection="1">
      <alignment horizontal="center" vertical="center" wrapText="1" shrinkToFit="1"/>
      <protection locked="0"/>
    </xf>
    <xf numFmtId="1" fontId="34" fillId="0" borderId="0" xfId="110" applyNumberFormat="1" applyFont="1" applyFill="1" applyBorder="1" applyAlignment="1" applyProtection="1">
      <alignment horizontal="center" vertical="center" wrapText="1"/>
      <protection locked="0"/>
    </xf>
    <xf numFmtId="1" fontId="34" fillId="0" borderId="62" xfId="110" applyNumberFormat="1" applyFont="1" applyFill="1" applyBorder="1" applyAlignment="1" applyProtection="1">
      <alignment horizontal="center" vertical="center" wrapText="1"/>
      <protection locked="0"/>
    </xf>
    <xf numFmtId="0" fontId="35" fillId="0" borderId="63" xfId="110" applyFont="1" applyBorder="1" applyAlignment="1">
      <alignment horizontal="center" vertical="center" wrapText="1"/>
    </xf>
    <xf numFmtId="0" fontId="35" fillId="0" borderId="64" xfId="110" applyFont="1" applyBorder="1" applyAlignment="1">
      <alignment vertical="center" shrinkToFit="1"/>
    </xf>
    <xf numFmtId="4" fontId="34" fillId="0" borderId="68" xfId="110" applyNumberFormat="1" applyFont="1" applyBorder="1" applyAlignment="1">
      <alignment horizontal="center" vertical="center" wrapText="1"/>
    </xf>
    <xf numFmtId="4" fontId="35" fillId="0" borderId="40" xfId="110" applyNumberFormat="1" applyFont="1" applyFill="1" applyBorder="1" applyAlignment="1" applyProtection="1">
      <alignment horizontal="center" vertical="center" shrinkToFit="1"/>
      <protection locked="0"/>
    </xf>
    <xf numFmtId="164" fontId="35" fillId="0" borderId="0" xfId="110" applyNumberFormat="1" applyFont="1" applyBorder="1"/>
    <xf numFmtId="170" fontId="35" fillId="0" borderId="72" xfId="110" applyNumberFormat="1" applyFont="1" applyFill="1" applyBorder="1" applyAlignment="1" applyProtection="1">
      <alignment horizontal="center" vertical="center" shrinkToFit="1"/>
      <protection locked="0"/>
    </xf>
    <xf numFmtId="4" fontId="35" fillId="0" borderId="74" xfId="110" applyNumberFormat="1" applyFont="1" applyFill="1" applyBorder="1" applyAlignment="1" applyProtection="1">
      <alignment horizontal="center" vertical="center" shrinkToFit="1"/>
      <protection locked="0"/>
    </xf>
    <xf numFmtId="39" fontId="35" fillId="0" borderId="72" xfId="110" applyNumberFormat="1" applyFont="1" applyFill="1" applyBorder="1" applyAlignment="1" applyProtection="1">
      <alignment vertical="center" shrinkToFit="1"/>
      <protection locked="0"/>
    </xf>
    <xf numFmtId="4" fontId="35" fillId="0" borderId="74" xfId="110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52" xfId="110" applyFont="1" applyBorder="1" applyAlignment="1">
      <alignment vertical="center" shrinkToFit="1"/>
    </xf>
    <xf numFmtId="4" fontId="34" fillId="0" borderId="76" xfId="110" applyNumberFormat="1" applyFont="1" applyBorder="1" applyAlignment="1">
      <alignment vertical="center" wrapText="1"/>
    </xf>
    <xf numFmtId="4" fontId="35" fillId="0" borderId="72" xfId="110" applyNumberFormat="1" applyFont="1" applyFill="1" applyBorder="1" applyAlignment="1" applyProtection="1">
      <alignment vertical="center" shrinkToFit="1"/>
      <protection locked="0"/>
    </xf>
    <xf numFmtId="39" fontId="35" fillId="0" borderId="74" xfId="110" applyNumberFormat="1" applyFont="1" applyFill="1" applyBorder="1" applyAlignment="1" applyProtection="1">
      <alignment vertical="center" shrinkToFit="1"/>
      <protection locked="0"/>
    </xf>
    <xf numFmtId="0" fontId="35" fillId="0" borderId="71" xfId="110" applyFont="1" applyBorder="1" applyAlignment="1">
      <alignment vertical="center" shrinkToFit="1"/>
    </xf>
    <xf numFmtId="4" fontId="35" fillId="0" borderId="76" xfId="110" applyNumberFormat="1" applyFont="1" applyBorder="1" applyAlignment="1">
      <alignment horizontal="center" vertical="center" wrapText="1"/>
    </xf>
    <xf numFmtId="39" fontId="34" fillId="0" borderId="72" xfId="110" applyNumberFormat="1" applyFont="1" applyFill="1" applyBorder="1" applyAlignment="1" applyProtection="1">
      <alignment vertical="center" shrinkToFit="1"/>
      <protection locked="0"/>
    </xf>
    <xf numFmtId="0" fontId="35" fillId="0" borderId="72" xfId="110" applyFont="1" applyFill="1" applyBorder="1" applyAlignment="1">
      <alignment vertical="center"/>
    </xf>
    <xf numFmtId="0" fontId="35" fillId="0" borderId="79" xfId="110" applyFont="1" applyBorder="1" applyAlignment="1">
      <alignment vertical="center" shrinkToFit="1"/>
    </xf>
    <xf numFmtId="170" fontId="35" fillId="0" borderId="74" xfId="110" applyNumberFormat="1" applyFont="1" applyFill="1" applyBorder="1" applyAlignment="1" applyProtection="1">
      <alignment horizontal="center" vertical="center" shrinkToFit="1"/>
      <protection locked="0"/>
    </xf>
    <xf numFmtId="39" fontId="35" fillId="0" borderId="82" xfId="110" applyNumberFormat="1" applyFont="1" applyFill="1" applyBorder="1" applyAlignment="1" applyProtection="1">
      <alignment vertical="center" shrinkToFit="1"/>
      <protection locked="0"/>
    </xf>
    <xf numFmtId="39" fontId="34" fillId="0" borderId="82" xfId="110" applyNumberFormat="1" applyFont="1" applyFill="1" applyBorder="1" applyAlignment="1" applyProtection="1">
      <alignment vertical="center" shrinkToFit="1"/>
      <protection locked="0"/>
    </xf>
    <xf numFmtId="4" fontId="35" fillId="0" borderId="82" xfId="110" applyNumberFormat="1" applyFont="1" applyFill="1" applyBorder="1" applyAlignment="1" applyProtection="1">
      <alignment vertical="center" shrinkToFit="1"/>
      <protection locked="0"/>
    </xf>
    <xf numFmtId="0" fontId="35" fillId="0" borderId="82" xfId="110" applyFont="1" applyFill="1" applyBorder="1" applyAlignment="1">
      <alignment vertical="center"/>
    </xf>
    <xf numFmtId="164" fontId="45" fillId="0" borderId="0" xfId="110" applyNumberFormat="1" applyFont="1" applyBorder="1"/>
    <xf numFmtId="170" fontId="35" fillId="0" borderId="82" xfId="110" applyNumberFormat="1" applyFont="1" applyFill="1" applyBorder="1" applyAlignment="1" applyProtection="1">
      <alignment horizontal="center" vertical="center" shrinkToFit="1"/>
      <protection locked="0"/>
    </xf>
    <xf numFmtId="164" fontId="34" fillId="0" borderId="84" xfId="110" applyNumberFormat="1" applyFont="1" applyFill="1" applyBorder="1" applyAlignment="1" applyProtection="1">
      <alignment horizontal="center" vertical="center" shrinkToFit="1"/>
      <protection locked="0"/>
    </xf>
    <xf numFmtId="39" fontId="35" fillId="0" borderId="85" xfId="110" applyNumberFormat="1" applyFont="1" applyFill="1" applyBorder="1" applyAlignment="1" applyProtection="1">
      <alignment horizontal="center" vertical="center" shrinkToFit="1"/>
      <protection locked="0"/>
    </xf>
    <xf numFmtId="39" fontId="34" fillId="0" borderId="84" xfId="110" applyNumberFormat="1" applyFont="1" applyBorder="1" applyAlignment="1">
      <alignment horizontal="center" vertical="center" shrinkToFit="1"/>
    </xf>
    <xf numFmtId="0" fontId="34" fillId="0" borderId="60" xfId="110" applyFont="1" applyFill="1" applyBorder="1" applyAlignment="1" applyProtection="1">
      <alignment horizontal="center" vertical="center" shrinkToFit="1"/>
      <protection locked="0"/>
    </xf>
    <xf numFmtId="2" fontId="35" fillId="0" borderId="86" xfId="110" applyNumberFormat="1" applyFont="1" applyBorder="1" applyAlignment="1">
      <alignment horizontal="center" vertical="center"/>
    </xf>
    <xf numFmtId="2" fontId="35" fillId="0" borderId="87" xfId="110" applyNumberFormat="1" applyFont="1" applyBorder="1" applyAlignment="1">
      <alignment horizontal="center" vertical="center"/>
    </xf>
    <xf numFmtId="2" fontId="34" fillId="0" borderId="60" xfId="110" applyNumberFormat="1" applyFont="1" applyBorder="1" applyAlignment="1">
      <alignment horizontal="center" vertical="center"/>
    </xf>
    <xf numFmtId="0" fontId="35" fillId="0" borderId="0" xfId="110" applyFont="1" applyFill="1" applyBorder="1"/>
    <xf numFmtId="0" fontId="35" fillId="0" borderId="0" xfId="110" applyFont="1" applyBorder="1" applyAlignment="1">
      <alignment horizontal="center"/>
    </xf>
    <xf numFmtId="0" fontId="47" fillId="0" borderId="0" xfId="110" applyFont="1" applyFill="1" applyBorder="1"/>
    <xf numFmtId="4" fontId="47" fillId="0" borderId="0" xfId="110" applyNumberFormat="1" applyFont="1" applyBorder="1"/>
    <xf numFmtId="4" fontId="47" fillId="0" borderId="0" xfId="110" applyNumberFormat="1" applyFont="1" applyBorder="1" applyAlignment="1">
      <alignment horizontal="center"/>
    </xf>
    <xf numFmtId="0" fontId="47" fillId="0" borderId="88" xfId="110" applyFont="1" applyBorder="1"/>
    <xf numFmtId="170" fontId="35" fillId="34" borderId="72" xfId="110" applyNumberFormat="1" applyFont="1" applyFill="1" applyBorder="1" applyAlignment="1" applyProtection="1">
      <alignment horizontal="center" vertical="center" shrinkToFit="1"/>
      <protection locked="0"/>
    </xf>
    <xf numFmtId="39" fontId="35" fillId="34" borderId="74" xfId="110" applyNumberFormat="1" applyFont="1" applyFill="1" applyBorder="1" applyAlignment="1" applyProtection="1">
      <alignment vertical="center" shrinkToFit="1"/>
      <protection locked="0"/>
    </xf>
    <xf numFmtId="39" fontId="35" fillId="34" borderId="82" xfId="110" applyNumberFormat="1" applyFont="1" applyFill="1" applyBorder="1" applyAlignment="1" applyProtection="1">
      <alignment vertical="center" shrinkToFit="1"/>
      <protection locked="0"/>
    </xf>
    <xf numFmtId="39" fontId="35" fillId="34" borderId="72" xfId="110" applyNumberFormat="1" applyFont="1" applyFill="1" applyBorder="1" applyAlignment="1" applyProtection="1">
      <alignment vertical="center" shrinkToFit="1"/>
      <protection locked="0"/>
    </xf>
    <xf numFmtId="170" fontId="35" fillId="34" borderId="74" xfId="110" applyNumberFormat="1" applyFont="1" applyFill="1" applyBorder="1" applyAlignment="1" applyProtection="1">
      <alignment horizontal="center" vertical="center" shrinkToFit="1"/>
      <protection locked="0"/>
    </xf>
    <xf numFmtId="4" fontId="35" fillId="34" borderId="72" xfId="110" applyNumberFormat="1" applyFont="1" applyFill="1" applyBorder="1" applyAlignment="1" applyProtection="1">
      <alignment vertical="center" shrinkToFit="1"/>
      <protection locked="0"/>
    </xf>
    <xf numFmtId="0" fontId="35" fillId="34" borderId="72" xfId="110" applyFont="1" applyFill="1" applyBorder="1" applyAlignment="1">
      <alignment vertical="center"/>
    </xf>
    <xf numFmtId="4" fontId="35" fillId="34" borderId="82" xfId="110" applyNumberFormat="1" applyFont="1" applyFill="1" applyBorder="1" applyAlignment="1" applyProtection="1">
      <alignment vertical="center" shrinkToFit="1"/>
      <protection locked="0"/>
    </xf>
    <xf numFmtId="1" fontId="34" fillId="0" borderId="96" xfId="110" applyNumberFormat="1" applyFont="1" applyFill="1" applyBorder="1" applyAlignment="1" applyProtection="1">
      <alignment horizontal="center" vertical="center" wrapText="1"/>
      <protection locked="0"/>
    </xf>
    <xf numFmtId="1" fontId="34" fillId="0" borderId="97" xfId="110" applyNumberFormat="1" applyFont="1" applyFill="1" applyBorder="1" applyAlignment="1" applyProtection="1">
      <alignment horizontal="center" vertical="center" wrapText="1"/>
      <protection locked="0"/>
    </xf>
    <xf numFmtId="1" fontId="34" fillId="0" borderId="98" xfId="11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 wrapText="1"/>
    </xf>
    <xf numFmtId="0" fontId="40" fillId="34" borderId="41" xfId="0" applyFont="1" applyFill="1" applyBorder="1" applyAlignment="1">
      <alignment horizontal="center"/>
    </xf>
    <xf numFmtId="0" fontId="40" fillId="34" borderId="40" xfId="0" applyFont="1" applyFill="1" applyBorder="1" applyAlignment="1">
      <alignment horizontal="center"/>
    </xf>
    <xf numFmtId="4" fontId="38" fillId="0" borderId="10" xfId="0" applyNumberFormat="1" applyFont="1" applyBorder="1" applyAlignment="1" applyProtection="1">
      <alignment horizontal="right" vertical="center" wrapText="1"/>
    </xf>
    <xf numFmtId="0" fontId="38" fillId="0" borderId="10" xfId="0" applyFont="1" applyBorder="1" applyAlignment="1" applyProtection="1">
      <alignment horizontal="right" vertical="center" wrapText="1"/>
    </xf>
    <xf numFmtId="0" fontId="38" fillId="0" borderId="12" xfId="0" applyFont="1" applyBorder="1" applyAlignment="1" applyProtection="1">
      <alignment horizontal="right" vertical="center" wrapText="1"/>
    </xf>
    <xf numFmtId="0" fontId="31" fillId="0" borderId="0" xfId="0" applyFont="1" applyBorder="1" applyAlignment="1" applyProtection="1">
      <alignment horizontal="center" vertical="top"/>
    </xf>
    <xf numFmtId="0" fontId="31" fillId="0" borderId="13" xfId="0" applyFont="1" applyBorder="1" applyAlignment="1" applyProtection="1">
      <alignment horizontal="center" vertical="top"/>
    </xf>
    <xf numFmtId="0" fontId="35" fillId="0" borderId="11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34" borderId="28" xfId="0" applyFont="1" applyFill="1" applyBorder="1" applyAlignment="1">
      <alignment horizontal="right" vertical="center"/>
    </xf>
    <xf numFmtId="0" fontId="20" fillId="34" borderId="29" xfId="0" applyFont="1" applyFill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wrapText="1"/>
    </xf>
    <xf numFmtId="4" fontId="19" fillId="0" borderId="12" xfId="0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right" vertical="center"/>
    </xf>
    <xf numFmtId="0" fontId="20" fillId="33" borderId="28" xfId="0" applyFont="1" applyFill="1" applyBorder="1" applyAlignment="1">
      <alignment horizontal="right" vertical="center"/>
    </xf>
    <xf numFmtId="0" fontId="20" fillId="33" borderId="29" xfId="0" applyFont="1" applyFill="1" applyBorder="1" applyAlignment="1">
      <alignment horizontal="right" vertical="center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33" borderId="43" xfId="0" applyFont="1" applyFill="1" applyBorder="1" applyAlignment="1">
      <alignment horizontal="right" vertical="center"/>
    </xf>
    <xf numFmtId="0" fontId="34" fillId="35" borderId="23" xfId="0" applyFont="1" applyFill="1" applyBorder="1" applyAlignment="1">
      <alignment horizontal="center"/>
    </xf>
    <xf numFmtId="0" fontId="34" fillId="35" borderId="21" xfId="0" applyFont="1" applyFill="1" applyBorder="1" applyAlignment="1">
      <alignment horizontal="center"/>
    </xf>
    <xf numFmtId="0" fontId="34" fillId="35" borderId="24" xfId="0" applyFont="1" applyFill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2" xfId="0" applyFont="1" applyBorder="1" applyAlignment="1">
      <alignment horizontal="right"/>
    </xf>
    <xf numFmtId="0" fontId="34" fillId="35" borderId="23" xfId="0" applyFont="1" applyFill="1" applyBorder="1" applyAlignment="1">
      <alignment horizontal="center" wrapText="1"/>
    </xf>
    <xf numFmtId="0" fontId="34" fillId="35" borderId="21" xfId="0" applyFont="1" applyFill="1" applyBorder="1" applyAlignment="1">
      <alignment horizontal="center" wrapText="1"/>
    </xf>
    <xf numFmtId="0" fontId="34" fillId="35" borderId="24" xfId="0" applyFont="1" applyFill="1" applyBorder="1" applyAlignment="1">
      <alignment horizontal="center" wrapText="1"/>
    </xf>
    <xf numFmtId="3" fontId="34" fillId="0" borderId="23" xfId="0" applyNumberFormat="1" applyFont="1" applyBorder="1" applyAlignment="1">
      <alignment horizontal="center"/>
    </xf>
    <xf numFmtId="0" fontId="34" fillId="35" borderId="23" xfId="0" applyFont="1" applyFill="1" applyBorder="1" applyAlignment="1">
      <alignment horizontal="center" vertical="center"/>
    </xf>
    <xf numFmtId="0" fontId="34" fillId="35" borderId="21" xfId="0" applyFont="1" applyFill="1" applyBorder="1" applyAlignment="1">
      <alignment horizontal="center" vertical="center"/>
    </xf>
    <xf numFmtId="0" fontId="34" fillId="35" borderId="24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2" xfId="0" applyFont="1" applyBorder="1" applyAlignment="1">
      <alignment horizontal="right" vertical="center"/>
    </xf>
    <xf numFmtId="0" fontId="31" fillId="0" borderId="47" xfId="110" applyFont="1" applyFill="1" applyBorder="1" applyAlignment="1">
      <alignment horizontal="center" vertical="center"/>
    </xf>
    <xf numFmtId="0" fontId="31" fillId="0" borderId="0" xfId="110" applyFont="1" applyFill="1" applyBorder="1" applyAlignment="1">
      <alignment horizontal="center" vertical="center"/>
    </xf>
    <xf numFmtId="0" fontId="31" fillId="0" borderId="46" xfId="110" applyFont="1" applyFill="1" applyBorder="1" applyAlignment="1">
      <alignment horizontal="center" vertical="center"/>
    </xf>
    <xf numFmtId="169" fontId="34" fillId="0" borderId="55" xfId="110" applyNumberFormat="1" applyFont="1" applyFill="1" applyBorder="1" applyAlignment="1" applyProtection="1">
      <alignment horizontal="center" vertical="center"/>
      <protection locked="0"/>
    </xf>
    <xf numFmtId="0" fontId="35" fillId="0" borderId="58" xfId="110" applyFont="1" applyBorder="1" applyAlignment="1">
      <alignment horizontal="center" vertical="center"/>
    </xf>
    <xf numFmtId="0" fontId="34" fillId="0" borderId="56" xfId="110" applyFont="1" applyFill="1" applyBorder="1" applyAlignment="1" applyProtection="1">
      <alignment horizontal="center" vertical="center" wrapText="1" shrinkToFit="1"/>
      <protection locked="0"/>
    </xf>
    <xf numFmtId="0" fontId="34" fillId="0" borderId="59" xfId="110" applyFont="1" applyFill="1" applyBorder="1" applyAlignment="1" applyProtection="1">
      <alignment horizontal="center" vertical="center" wrapText="1" shrinkToFit="1"/>
      <protection locked="0"/>
    </xf>
    <xf numFmtId="0" fontId="34" fillId="0" borderId="57" xfId="110" applyFont="1" applyFill="1" applyBorder="1" applyAlignment="1" applyProtection="1">
      <alignment horizontal="center" vertical="center" wrapText="1" shrinkToFit="1"/>
      <protection locked="0"/>
    </xf>
    <xf numFmtId="0" fontId="34" fillId="0" borderId="60" xfId="110" applyFont="1" applyFill="1" applyBorder="1" applyAlignment="1" applyProtection="1">
      <alignment horizontal="center" vertical="center" wrapText="1" shrinkToFit="1"/>
      <protection locked="0"/>
    </xf>
    <xf numFmtId="0" fontId="34" fillId="0" borderId="95" xfId="110" applyFont="1" applyFill="1" applyBorder="1" applyAlignment="1" applyProtection="1">
      <alignment horizontal="center" vertical="center"/>
      <protection locked="0"/>
    </xf>
    <xf numFmtId="1" fontId="34" fillId="0" borderId="57" xfId="110" applyNumberFormat="1" applyFont="1" applyFill="1" applyBorder="1" applyAlignment="1" applyProtection="1">
      <alignment horizontal="center" vertical="center" wrapText="1"/>
      <protection locked="0"/>
    </xf>
    <xf numFmtId="0" fontId="35" fillId="0" borderId="60" xfId="110" applyFont="1" applyBorder="1" applyAlignment="1">
      <alignment horizontal="center" vertical="center" wrapText="1"/>
    </xf>
    <xf numFmtId="0" fontId="34" fillId="0" borderId="65" xfId="110" applyFont="1" applyFill="1" applyBorder="1" applyAlignment="1" applyProtection="1">
      <alignment horizontal="left" vertical="center" wrapText="1" shrinkToFit="1"/>
      <protection locked="0"/>
    </xf>
    <xf numFmtId="0" fontId="46" fillId="0" borderId="66" xfId="0" applyFont="1" applyBorder="1"/>
    <xf numFmtId="0" fontId="46" fillId="0" borderId="67" xfId="0" applyFont="1" applyBorder="1"/>
    <xf numFmtId="0" fontId="35" fillId="37" borderId="53" xfId="110" applyNumberFormat="1" applyFont="1" applyFill="1" applyBorder="1" applyAlignment="1" applyProtection="1">
      <alignment horizontal="center" vertical="center" shrinkToFit="1"/>
      <protection locked="0"/>
    </xf>
    <xf numFmtId="0" fontId="35" fillId="37" borderId="71" xfId="110" applyFont="1" applyFill="1" applyBorder="1" applyAlignment="1" applyProtection="1">
      <alignment horizontal="center" vertical="center" shrinkToFit="1"/>
      <protection locked="0"/>
    </xf>
    <xf numFmtId="164" fontId="35" fillId="0" borderId="37" xfId="110" applyNumberFormat="1" applyFont="1" applyFill="1" applyBorder="1" applyAlignment="1" applyProtection="1">
      <alignment horizontal="left" vertical="center" wrapText="1" shrinkToFit="1"/>
      <protection locked="0"/>
    </xf>
    <xf numFmtId="164" fontId="35" fillId="0" borderId="72" xfId="110" applyNumberFormat="1" applyFont="1" applyFill="1" applyBorder="1" applyAlignment="1" applyProtection="1">
      <alignment horizontal="left" vertical="center" wrapText="1" shrinkToFit="1"/>
      <protection locked="0"/>
    </xf>
    <xf numFmtId="164" fontId="35" fillId="0" borderId="69" xfId="110" applyNumberFormat="1" applyFont="1" applyFill="1" applyBorder="1" applyAlignment="1" applyProtection="1">
      <alignment horizontal="center" vertical="center" wrapText="1" shrinkToFit="1"/>
      <protection locked="0"/>
    </xf>
    <xf numFmtId="164" fontId="35" fillId="0" borderId="73" xfId="110" applyNumberFormat="1" applyFont="1" applyFill="1" applyBorder="1" applyAlignment="1" applyProtection="1">
      <alignment horizontal="center" vertical="center" wrapText="1" shrinkToFit="1"/>
      <protection locked="0"/>
    </xf>
    <xf numFmtId="4" fontId="35" fillId="0" borderId="70" xfId="110" applyNumberFormat="1" applyFont="1" applyFill="1" applyBorder="1" applyAlignment="1" applyProtection="1">
      <alignment horizontal="center" vertical="center" shrinkToFit="1"/>
      <protection locked="0"/>
    </xf>
    <xf numFmtId="4" fontId="35" fillId="0" borderId="70" xfId="110" applyNumberFormat="1" applyFont="1" applyBorder="1" applyAlignment="1">
      <alignment horizontal="center" vertical="center" shrinkToFit="1"/>
    </xf>
    <xf numFmtId="0" fontId="35" fillId="37" borderId="71" xfId="110" applyNumberFormat="1" applyFont="1" applyFill="1" applyBorder="1" applyAlignment="1" applyProtection="1">
      <alignment horizontal="center" vertical="center" shrinkToFit="1"/>
      <protection locked="0"/>
    </xf>
    <xf numFmtId="164" fontId="35" fillId="0" borderId="75" xfId="110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41" xfId="110" applyFont="1" applyFill="1" applyBorder="1" applyAlignment="1" applyProtection="1">
      <alignment horizontal="left" vertical="center" wrapText="1" shrinkToFit="1"/>
      <protection locked="0"/>
    </xf>
    <xf numFmtId="0" fontId="34" fillId="0" borderId="44" xfId="110" applyFont="1" applyFill="1" applyBorder="1" applyAlignment="1" applyProtection="1">
      <alignment horizontal="left" vertical="center" wrapText="1" shrinkToFit="1"/>
      <protection locked="0"/>
    </xf>
    <xf numFmtId="0" fontId="34" fillId="0" borderId="78" xfId="110" applyFont="1" applyFill="1" applyBorder="1" applyAlignment="1" applyProtection="1">
      <alignment horizontal="left" vertical="center" wrapText="1" shrinkToFit="1"/>
      <protection locked="0"/>
    </xf>
    <xf numFmtId="0" fontId="34" fillId="0" borderId="77" xfId="110" applyFont="1" applyFill="1" applyBorder="1" applyAlignment="1" applyProtection="1">
      <alignment horizontal="left" vertical="center" wrapText="1" shrinkToFit="1"/>
      <protection locked="0"/>
    </xf>
    <xf numFmtId="0" fontId="35" fillId="0" borderId="71" xfId="110" applyNumberFormat="1" applyFont="1" applyFill="1" applyBorder="1" applyAlignment="1" applyProtection="1">
      <alignment horizontal="center" vertical="center" shrinkToFit="1"/>
      <protection locked="0"/>
    </xf>
    <xf numFmtId="0" fontId="34" fillId="0" borderId="94" xfId="110" applyFont="1" applyFill="1" applyBorder="1" applyAlignment="1" applyProtection="1">
      <alignment horizontal="left" vertical="center" wrapText="1" shrinkToFit="1"/>
      <protection locked="0"/>
    </xf>
    <xf numFmtId="0" fontId="35" fillId="0" borderId="81" xfId="110" applyNumberFormat="1" applyFont="1" applyFill="1" applyBorder="1" applyAlignment="1" applyProtection="1">
      <alignment horizontal="center" vertical="center" shrinkToFit="1"/>
      <protection locked="0"/>
    </xf>
    <xf numFmtId="164" fontId="35" fillId="0" borderId="82" xfId="110" applyNumberFormat="1" applyFont="1" applyFill="1" applyBorder="1" applyAlignment="1" applyProtection="1">
      <alignment horizontal="left" vertical="center" wrapText="1" shrinkToFit="1"/>
      <protection locked="0"/>
    </xf>
    <xf numFmtId="4" fontId="35" fillId="0" borderId="80" xfId="110" applyNumberFormat="1" applyFont="1" applyFill="1" applyBorder="1" applyAlignment="1" applyProtection="1">
      <alignment horizontal="center" vertical="center" shrinkToFit="1"/>
      <protection locked="0"/>
    </xf>
    <xf numFmtId="4" fontId="35" fillId="0" borderId="80" xfId="110" applyNumberFormat="1" applyFont="1" applyBorder="1" applyAlignment="1">
      <alignment horizontal="center" vertical="center" shrinkToFit="1"/>
    </xf>
    <xf numFmtId="0" fontId="35" fillId="0" borderId="93" xfId="110" applyNumberFormat="1" applyFont="1" applyFill="1" applyBorder="1" applyAlignment="1" applyProtection="1">
      <alignment horizontal="center" vertical="center" shrinkToFit="1"/>
      <protection locked="0"/>
    </xf>
    <xf numFmtId="0" fontId="35" fillId="0" borderId="79" xfId="110" applyNumberFormat="1" applyFont="1" applyFill="1" applyBorder="1" applyAlignment="1" applyProtection="1">
      <alignment horizontal="center" vertical="center" shrinkToFit="1"/>
      <protection locked="0"/>
    </xf>
    <xf numFmtId="164" fontId="35" fillId="0" borderId="60" xfId="110" applyNumberFormat="1" applyFont="1" applyFill="1" applyBorder="1" applyAlignment="1" applyProtection="1">
      <alignment horizontal="center" vertical="center" wrapText="1" shrinkToFit="1"/>
      <protection locked="0"/>
    </xf>
    <xf numFmtId="164" fontId="35" fillId="0" borderId="91" xfId="110" applyNumberFormat="1" applyFont="1" applyFill="1" applyBorder="1" applyAlignment="1" applyProtection="1">
      <alignment horizontal="left" vertical="center" wrapText="1" shrinkToFit="1"/>
      <protection locked="0"/>
    </xf>
    <xf numFmtId="164" fontId="35" fillId="0" borderId="92" xfId="110" applyNumberFormat="1" applyFont="1" applyFill="1" applyBorder="1" applyAlignment="1" applyProtection="1">
      <alignment horizontal="left" vertical="center" wrapText="1" shrinkToFit="1"/>
      <protection locked="0"/>
    </xf>
    <xf numFmtId="164" fontId="35" fillId="0" borderId="90" xfId="110" applyNumberFormat="1" applyFont="1" applyFill="1" applyBorder="1" applyAlignment="1" applyProtection="1">
      <alignment horizontal="center" vertical="center" wrapText="1" shrinkToFit="1"/>
      <protection locked="0"/>
    </xf>
    <xf numFmtId="4" fontId="35" fillId="0" borderId="89" xfId="110" applyNumberFormat="1" applyFont="1" applyFill="1" applyBorder="1" applyAlignment="1" applyProtection="1">
      <alignment horizontal="center" vertical="center" shrinkToFit="1"/>
      <protection locked="0"/>
    </xf>
    <xf numFmtId="4" fontId="35" fillId="0" borderId="76" xfId="110" applyNumberFormat="1" applyFont="1" applyFill="1" applyBorder="1" applyAlignment="1" applyProtection="1">
      <alignment horizontal="center" vertical="center" shrinkToFit="1"/>
      <protection locked="0"/>
    </xf>
    <xf numFmtId="1" fontId="35" fillId="0" borderId="0" xfId="0" applyNumberFormat="1" applyFont="1" applyAlignment="1" applyProtection="1">
      <alignment horizontal="center" vertical="top"/>
    </xf>
    <xf numFmtId="0" fontId="31" fillId="0" borderId="47" xfId="110" applyFont="1" applyFill="1" applyBorder="1" applyAlignment="1">
      <alignment horizontal="center" vertical="center" wrapText="1"/>
    </xf>
    <xf numFmtId="0" fontId="31" fillId="0" borderId="0" xfId="110" applyFont="1" applyFill="1" applyBorder="1" applyAlignment="1">
      <alignment horizontal="center" vertical="center" wrapText="1"/>
    </xf>
    <xf numFmtId="0" fontId="31" fillId="0" borderId="46" xfId="110" applyFont="1" applyFill="1" applyBorder="1" applyAlignment="1">
      <alignment horizontal="center" vertical="center" wrapText="1"/>
    </xf>
    <xf numFmtId="0" fontId="34" fillId="0" borderId="83" xfId="110" applyFont="1" applyFill="1" applyBorder="1" applyAlignment="1" applyProtection="1">
      <alignment horizontal="center" vertical="center" shrinkToFit="1"/>
      <protection locked="0"/>
    </xf>
    <xf numFmtId="0" fontId="34" fillId="0" borderId="62" xfId="110" applyFont="1" applyFill="1" applyBorder="1" applyAlignment="1" applyProtection="1">
      <alignment horizontal="center" vertical="center" shrinkToFit="1"/>
      <protection locked="0"/>
    </xf>
    <xf numFmtId="0" fontId="34" fillId="0" borderId="84" xfId="110" applyFont="1" applyFill="1" applyBorder="1" applyAlignment="1" applyProtection="1">
      <alignment horizontal="center" vertical="center" shrinkToFit="1"/>
      <protection locked="0"/>
    </xf>
  </cellXfs>
  <cellStyles count="117">
    <cellStyle name="0,0_x000d_&#10;NA_x000d_&#10;" xfId="43"/>
    <cellStyle name="20% - Ênfase1" xfId="19" builtinId="30" customBuiltin="1"/>
    <cellStyle name="20% - Ênfase1 2" xfId="44"/>
    <cellStyle name="20% - Ênfase2" xfId="23" builtinId="34" customBuiltin="1"/>
    <cellStyle name="20% - Ênfase2 2" xfId="45"/>
    <cellStyle name="20% - Ênfase3" xfId="27" builtinId="38" customBuiltin="1"/>
    <cellStyle name="20% - Ênfase3 2" xfId="46"/>
    <cellStyle name="20% - Ênfase4" xfId="31" builtinId="42" customBuiltin="1"/>
    <cellStyle name="20% - Ênfase4 2" xfId="47"/>
    <cellStyle name="20% - Ênfase5" xfId="35" builtinId="46" customBuiltin="1"/>
    <cellStyle name="20% - Ênfase5 2" xfId="48"/>
    <cellStyle name="20% - Ênfase6" xfId="39" builtinId="50" customBuiltin="1"/>
    <cellStyle name="20% - Ênfase6 2" xfId="49"/>
    <cellStyle name="40% - Ênfase1" xfId="20" builtinId="31" customBuiltin="1"/>
    <cellStyle name="40% - Ênfase1 2" xfId="50"/>
    <cellStyle name="40% - Ênfase2" xfId="24" builtinId="35" customBuiltin="1"/>
    <cellStyle name="40% - Ênfase2 2" xfId="51"/>
    <cellStyle name="40% - Ênfase3" xfId="28" builtinId="39" customBuiltin="1"/>
    <cellStyle name="40% - Ênfase3 2" xfId="52"/>
    <cellStyle name="40% - Ênfase4" xfId="32" builtinId="43" customBuiltin="1"/>
    <cellStyle name="40% - Ênfase4 2" xfId="53"/>
    <cellStyle name="40% - Ênfase5" xfId="36" builtinId="47" customBuiltin="1"/>
    <cellStyle name="40% - Ênfase5 2" xfId="54"/>
    <cellStyle name="40% - Ênfase6" xfId="40" builtinId="51" customBuiltin="1"/>
    <cellStyle name="40% - Ênfase6 2" xfId="55"/>
    <cellStyle name="60% - Ênfase1" xfId="21" builtinId="32" customBuiltin="1"/>
    <cellStyle name="60% - Ênfase1 2" xfId="56"/>
    <cellStyle name="60% - Ênfase2" xfId="25" builtinId="36" customBuiltin="1"/>
    <cellStyle name="60% - Ênfase2 2" xfId="57"/>
    <cellStyle name="60% - Ênfase3" xfId="29" builtinId="40" customBuiltin="1"/>
    <cellStyle name="60% - Ênfase3 2" xfId="58"/>
    <cellStyle name="60% - Ênfase4" xfId="33" builtinId="44" customBuiltin="1"/>
    <cellStyle name="60% - Ênfase4 2" xfId="59"/>
    <cellStyle name="60% - Ênfase5" xfId="37" builtinId="48" customBuiltin="1"/>
    <cellStyle name="60% - Ênfase5 2" xfId="60"/>
    <cellStyle name="60% - Ênfase6" xfId="41" builtinId="52" customBuiltin="1"/>
    <cellStyle name="60% - Ênfase6 2" xfId="61"/>
    <cellStyle name="Bom" xfId="6" builtinId="26" customBuiltin="1"/>
    <cellStyle name="Bom 2" xfId="62"/>
    <cellStyle name="Cálculo" xfId="11" builtinId="22" customBuiltin="1"/>
    <cellStyle name="Cálculo 2" xfId="63"/>
    <cellStyle name="Célula de Verificação" xfId="13" builtinId="23" customBuiltin="1"/>
    <cellStyle name="Célula de Verificação 2" xfId="64"/>
    <cellStyle name="Célula Vinculada" xfId="12" builtinId="24" customBuiltin="1"/>
    <cellStyle name="Célula Vinculada 2" xfId="65"/>
    <cellStyle name="Ênfase1" xfId="18" builtinId="29" customBuiltin="1"/>
    <cellStyle name="Ênfase1 2" xfId="66"/>
    <cellStyle name="Ênfase2" xfId="22" builtinId="33" customBuiltin="1"/>
    <cellStyle name="Ênfase2 2" xfId="67"/>
    <cellStyle name="Ênfase3" xfId="26" builtinId="37" customBuiltin="1"/>
    <cellStyle name="Ênfase3 2" xfId="68"/>
    <cellStyle name="Ênfase4" xfId="30" builtinId="41" customBuiltin="1"/>
    <cellStyle name="Ênfase4 2" xfId="69"/>
    <cellStyle name="Ênfase5" xfId="34" builtinId="45" customBuiltin="1"/>
    <cellStyle name="Ênfase5 2" xfId="70"/>
    <cellStyle name="Ênfase6" xfId="38" builtinId="49" customBuiltin="1"/>
    <cellStyle name="Ênfase6 2" xfId="71"/>
    <cellStyle name="Entrada" xfId="9" builtinId="20" customBuiltin="1"/>
    <cellStyle name="Entrada 2" xfId="72"/>
    <cellStyle name="Incorreto" xfId="7" builtinId="27" customBuiltin="1"/>
    <cellStyle name="Incorreto 2" xfId="73"/>
    <cellStyle name="Moeda 2" xfId="74"/>
    <cellStyle name="Neutra" xfId="8" builtinId="28" customBuiltin="1"/>
    <cellStyle name="Neutra 2" xfId="75"/>
    <cellStyle name="Normal" xfId="0" builtinId="0"/>
    <cellStyle name="Normal 11 12 4 2" xfId="116"/>
    <cellStyle name="Normal 2" xfId="76"/>
    <cellStyle name="Normal 2 2" xfId="77"/>
    <cellStyle name="Normal 2 2 2" xfId="112"/>
    <cellStyle name="Normal 2 3" xfId="114"/>
    <cellStyle name="Normal 2 4" xfId="113"/>
    <cellStyle name="Normal 20" xfId="115"/>
    <cellStyle name="Normal 3" xfId="78"/>
    <cellStyle name="Normal 3 2" xfId="79"/>
    <cellStyle name="Normal 3 3" xfId="80"/>
    <cellStyle name="Normal 3 4" xfId="110"/>
    <cellStyle name="Normal 4" xfId="81"/>
    <cellStyle name="Normal 5" xfId="82"/>
    <cellStyle name="Normal 6" xfId="83"/>
    <cellStyle name="Normal 7" xfId="105"/>
    <cellStyle name="Normal 8" xfId="106"/>
    <cellStyle name="Normal 9" xfId="42"/>
    <cellStyle name="Normal_Plan1" xfId="111"/>
    <cellStyle name="Nota" xfId="15" builtinId="10" customBuiltin="1"/>
    <cellStyle name="Nota 2" xfId="84"/>
    <cellStyle name="Porcentagem 2" xfId="85"/>
    <cellStyle name="Porcentagem 2 2" xfId="86"/>
    <cellStyle name="Porcentagem 2 3" xfId="87"/>
    <cellStyle name="Porcentagem 3" xfId="88"/>
    <cellStyle name="Porcentagem 3 2" xfId="108"/>
    <cellStyle name="Porcentagem 4" xfId="89"/>
    <cellStyle name="Saída" xfId="10" builtinId="21" customBuiltin="1"/>
    <cellStyle name="Saída 2" xfId="90"/>
    <cellStyle name="Separador de milhares 2" xfId="91"/>
    <cellStyle name="Texto de Aviso" xfId="14" builtinId="11" customBuiltin="1"/>
    <cellStyle name="Texto de Aviso 2" xfId="92"/>
    <cellStyle name="Texto Explicativo" xfId="16" builtinId="53" customBuiltin="1"/>
    <cellStyle name="Texto Explicativo 2" xfId="93"/>
    <cellStyle name="Título" xfId="1" builtinId="15" customBuiltin="1"/>
    <cellStyle name="Título 1" xfId="2" builtinId="16" customBuiltin="1"/>
    <cellStyle name="Título 1 2" xfId="94"/>
    <cellStyle name="Título 2" xfId="3" builtinId="17" customBuiltin="1"/>
    <cellStyle name="Título 2 2" xfId="95"/>
    <cellStyle name="Título 3" xfId="4" builtinId="18" customBuiltin="1"/>
    <cellStyle name="Título 3 2" xfId="96"/>
    <cellStyle name="Título 4" xfId="5" builtinId="19" customBuiltin="1"/>
    <cellStyle name="Título 4 2" xfId="97"/>
    <cellStyle name="Título 5" xfId="98"/>
    <cellStyle name="Total" xfId="17" builtinId="25" customBuiltin="1"/>
    <cellStyle name="Total 2" xfId="99"/>
    <cellStyle name="Vírgula 2" xfId="100"/>
    <cellStyle name="Vírgula 2 2" xfId="101"/>
    <cellStyle name="Vírgula 2 3" xfId="102"/>
    <cellStyle name="Vírgula 3" xfId="103"/>
    <cellStyle name="Vírgula 4" xfId="104"/>
    <cellStyle name="Vírgula 4 2" xfId="109"/>
    <cellStyle name="Vírgula 5" xfId="1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76201</xdr:rowOff>
    </xdr:from>
    <xdr:to>
      <xdr:col>1</xdr:col>
      <xdr:colOff>609599</xdr:colOff>
      <xdr:row>6</xdr:row>
      <xdr:rowOff>38101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66726"/>
          <a:ext cx="108584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219075</xdr:rowOff>
    </xdr:from>
    <xdr:to>
      <xdr:col>2</xdr:col>
      <xdr:colOff>114299</xdr:colOff>
      <xdr:row>5</xdr:row>
      <xdr:rowOff>95250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61950"/>
          <a:ext cx="1085849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0</xdr:rowOff>
    </xdr:from>
    <xdr:to>
      <xdr:col>2</xdr:col>
      <xdr:colOff>190499</xdr:colOff>
      <xdr:row>5</xdr:row>
      <xdr:rowOff>142875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71475"/>
          <a:ext cx="1085849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104775</xdr:rowOff>
    </xdr:from>
    <xdr:to>
      <xdr:col>2</xdr:col>
      <xdr:colOff>123824</xdr:colOff>
      <xdr:row>5</xdr:row>
      <xdr:rowOff>247650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6250"/>
          <a:ext cx="1085849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142875</xdr:rowOff>
    </xdr:from>
    <xdr:to>
      <xdr:col>2</xdr:col>
      <xdr:colOff>123824</xdr:colOff>
      <xdr:row>5</xdr:row>
      <xdr:rowOff>285750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514350"/>
          <a:ext cx="1085849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2</xdr:col>
      <xdr:colOff>104774</xdr:colOff>
      <xdr:row>5</xdr:row>
      <xdr:rowOff>295275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4350"/>
          <a:ext cx="1085849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295274</xdr:colOff>
      <xdr:row>5</xdr:row>
      <xdr:rowOff>114300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2425"/>
          <a:ext cx="1085849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0</xdr:row>
      <xdr:rowOff>171450</xdr:rowOff>
    </xdr:from>
    <xdr:to>
      <xdr:col>22</xdr:col>
      <xdr:colOff>352425</xdr:colOff>
      <xdr:row>5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53550" y="133350"/>
          <a:ext cx="10477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171450</xdr:rowOff>
    </xdr:from>
    <xdr:to>
      <xdr:col>1</xdr:col>
      <xdr:colOff>666750</xdr:colOff>
      <xdr:row>5</xdr:row>
      <xdr:rowOff>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" y="133350"/>
          <a:ext cx="104775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1202/Desktop/2022/Obras%20fora%20de%20programa&#231;&#227;o/P_000811_2022_Redes%20de%20Esgoto/Or&#231;%20Redes%20coletoras%20divers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Canteiro"/>
      <sheetName val="R Germano Giusti"/>
      <sheetName val="R Albertina Muller"/>
      <sheetName val="R São Thiago"/>
      <sheetName val="Portal Colina"/>
      <sheetName val="Av Saúde"/>
      <sheetName val="R Mem de Sá"/>
      <sheetName val="Chac S Francisco"/>
      <sheetName val="Composições"/>
      <sheetName val="Cronograma"/>
      <sheetName val="Composição Canteiro"/>
    </sheetNames>
    <sheetDataSet>
      <sheetData sheetId="0"/>
      <sheetData sheetId="1">
        <row r="5">
          <cell r="C5" t="str">
            <v>CANTEIRO DE OBRAS E ADMINISTRAÇÃO LOCAL</v>
          </cell>
        </row>
        <row r="10">
          <cell r="B10" t="str">
            <v>INSTALAÇÃO DO CANTEIRO DE OBRAS</v>
          </cell>
        </row>
        <row r="15">
          <cell r="B15" t="str">
            <v>ADMINISTRAÇÃO</v>
          </cell>
        </row>
        <row r="19">
          <cell r="B19" t="str">
            <v>PLACA DA OBRA</v>
          </cell>
        </row>
      </sheetData>
      <sheetData sheetId="2">
        <row r="10">
          <cell r="B10" t="str">
            <v>SERVIÇOS INICIAIS</v>
          </cell>
        </row>
        <row r="25">
          <cell r="B25" t="str">
            <v>MOVIMENTO DE TERRA</v>
          </cell>
        </row>
        <row r="48">
          <cell r="B48" t="str">
            <v>SERVICOS COMPLEMENTARES EXTERNOS</v>
          </cell>
        </row>
        <row r="69">
          <cell r="B69" t="str">
            <v>CADASTROS</v>
          </cell>
        </row>
      </sheetData>
      <sheetData sheetId="3">
        <row r="10">
          <cell r="B10" t="str">
            <v>SERVIÇOS INICIAIS</v>
          </cell>
        </row>
      </sheetData>
      <sheetData sheetId="4">
        <row r="10">
          <cell r="B10" t="str">
            <v>SERVIÇOS INICIAIS</v>
          </cell>
        </row>
        <row r="25">
          <cell r="B25" t="str">
            <v>MOVIMENTO DE TERRA</v>
          </cell>
        </row>
        <row r="48">
          <cell r="B48" t="str">
            <v>SERVICOS COMPLEMENTARES EXTERNOS</v>
          </cell>
        </row>
        <row r="69">
          <cell r="B69" t="str">
            <v>CADASTROS</v>
          </cell>
        </row>
      </sheetData>
      <sheetData sheetId="5">
        <row r="10">
          <cell r="B10" t="str">
            <v>SERVIÇOS INICIAIS</v>
          </cell>
        </row>
        <row r="24">
          <cell r="B24" t="str">
            <v>MOVIMENTO DE TERRA</v>
          </cell>
        </row>
        <row r="46">
          <cell r="B46" t="str">
            <v>SERVICOS COMPLEMENTARES EXTERNOS</v>
          </cell>
        </row>
        <row r="64">
          <cell r="B64" t="str">
            <v>CADASTROS</v>
          </cell>
        </row>
      </sheetData>
      <sheetData sheetId="6">
        <row r="10">
          <cell r="B10" t="str">
            <v>SERVIÇOS INICIAIS</v>
          </cell>
        </row>
        <row r="16">
          <cell r="B16" t="str">
            <v>MOVIMENTO DE TERRA</v>
          </cell>
        </row>
      </sheetData>
      <sheetData sheetId="7">
        <row r="10">
          <cell r="B10" t="str">
            <v>SERVIÇOS INICIAIS</v>
          </cell>
        </row>
      </sheetData>
      <sheetData sheetId="8">
        <row r="10">
          <cell r="B10" t="str">
            <v>SERVIÇOS INICIAIS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showGridLines="0" tabSelected="1" workbookViewId="0">
      <selection activeCell="C26" sqref="C26:C31"/>
    </sheetView>
  </sheetViews>
  <sheetFormatPr defaultRowHeight="15"/>
  <cols>
    <col min="1" max="1" width="7.85546875" style="17" customWidth="1"/>
    <col min="2" max="2" width="9.140625" style="17"/>
    <col min="3" max="3" width="44.7109375" style="17" customWidth="1"/>
    <col min="4" max="4" width="12.7109375" style="17" bestFit="1" customWidth="1"/>
    <col min="5" max="5" width="9.140625" style="17"/>
    <col min="6" max="6" width="8" style="17" customWidth="1"/>
    <col min="7" max="16384" width="9.140625" style="17"/>
  </cols>
  <sheetData>
    <row r="2" spans="1:9" ht="15.75">
      <c r="A2" s="72"/>
      <c r="B2" s="200" t="s">
        <v>298</v>
      </c>
      <c r="C2" s="201"/>
      <c r="D2" s="201"/>
      <c r="E2" s="201"/>
      <c r="F2" s="202"/>
      <c r="G2" s="26"/>
      <c r="H2" s="24"/>
      <c r="I2" s="24"/>
    </row>
    <row r="3" spans="1:9" ht="15.75">
      <c r="A3" s="73"/>
      <c r="B3" s="203" t="s">
        <v>0</v>
      </c>
      <c r="C3" s="203"/>
      <c r="D3" s="203"/>
      <c r="E3" s="203"/>
      <c r="F3" s="204"/>
      <c r="G3" s="26"/>
      <c r="H3" s="24"/>
      <c r="I3" s="24"/>
    </row>
    <row r="4" spans="1:9" ht="15.75">
      <c r="A4" s="73"/>
      <c r="B4" s="203" t="s">
        <v>95</v>
      </c>
      <c r="C4" s="203"/>
      <c r="D4" s="203"/>
      <c r="E4" s="203"/>
      <c r="F4" s="204"/>
      <c r="G4" s="26"/>
      <c r="H4" s="24"/>
      <c r="I4" s="24"/>
    </row>
    <row r="5" spans="1:9" ht="15.75">
      <c r="A5" s="73"/>
      <c r="B5" s="196" t="s">
        <v>251</v>
      </c>
      <c r="C5" s="196"/>
      <c r="D5" s="196"/>
      <c r="E5" s="196"/>
      <c r="F5" s="197"/>
      <c r="G5" s="27"/>
      <c r="H5" s="28"/>
      <c r="I5" s="28"/>
    </row>
    <row r="6" spans="1:9" ht="15.75">
      <c r="A6" s="73"/>
      <c r="B6" s="196" t="s">
        <v>205</v>
      </c>
      <c r="C6" s="196"/>
      <c r="D6" s="196"/>
      <c r="E6" s="196"/>
      <c r="F6" s="197"/>
      <c r="G6" s="27"/>
      <c r="H6" s="28"/>
      <c r="I6" s="28"/>
    </row>
    <row r="7" spans="1:9" ht="15.75">
      <c r="A7" s="73"/>
      <c r="B7" s="196" t="s">
        <v>132</v>
      </c>
      <c r="C7" s="196"/>
      <c r="D7" s="196"/>
      <c r="E7" s="196"/>
      <c r="F7" s="197"/>
      <c r="G7" s="27"/>
      <c r="H7" s="28"/>
      <c r="I7" s="28"/>
    </row>
    <row r="8" spans="1:9" ht="15.75">
      <c r="A8" s="74"/>
      <c r="B8" s="205" t="s">
        <v>299</v>
      </c>
      <c r="C8" s="205"/>
      <c r="D8" s="205"/>
      <c r="E8" s="205"/>
      <c r="F8" s="206"/>
      <c r="G8" s="27"/>
      <c r="H8" s="28"/>
      <c r="I8" s="28"/>
    </row>
    <row r="12" spans="1:9" s="90" customFormat="1" ht="12.75">
      <c r="B12" s="91" t="s">
        <v>133</v>
      </c>
      <c r="C12" s="92" t="s">
        <v>134</v>
      </c>
      <c r="D12" s="93" t="s">
        <v>135</v>
      </c>
    </row>
    <row r="13" spans="1:9" s="90" customFormat="1" ht="22.5" customHeight="1">
      <c r="B13" s="94">
        <v>1</v>
      </c>
      <c r="C13" s="95" t="s">
        <v>204</v>
      </c>
      <c r="D13" s="96">
        <f>Canteiro!H34</f>
        <v>0</v>
      </c>
    </row>
    <row r="14" spans="1:9" s="90" customFormat="1" ht="22.5" customHeight="1">
      <c r="B14" s="94">
        <v>2</v>
      </c>
      <c r="C14" s="95" t="s">
        <v>212</v>
      </c>
      <c r="D14" s="96">
        <f>'Coletor Jd. da Paz'!H75</f>
        <v>0</v>
      </c>
    </row>
    <row r="15" spans="1:9" s="90" customFormat="1" ht="23.25" customHeight="1">
      <c r="B15" s="94">
        <v>3</v>
      </c>
      <c r="C15" s="100" t="s">
        <v>213</v>
      </c>
      <c r="D15" s="96">
        <f>'Coletor Pq Liberdade'!H66</f>
        <v>0</v>
      </c>
    </row>
    <row r="16" spans="1:9" s="90" customFormat="1" ht="23.25" customHeight="1">
      <c r="B16" s="94">
        <v>4</v>
      </c>
      <c r="C16" s="100" t="s">
        <v>249</v>
      </c>
      <c r="D16" s="96">
        <f>'Coletor Pq Gramado'!H75</f>
        <v>0</v>
      </c>
    </row>
    <row r="17" spans="2:9" s="90" customFormat="1" ht="22.5" customHeight="1">
      <c r="B17" s="94">
        <v>5</v>
      </c>
      <c r="C17" s="97" t="s">
        <v>192</v>
      </c>
      <c r="D17" s="98">
        <f>Interceptor!H64</f>
        <v>0</v>
      </c>
    </row>
    <row r="18" spans="2:9" s="90" customFormat="1" ht="12.75">
      <c r="B18" s="198" t="s">
        <v>136</v>
      </c>
      <c r="C18" s="199"/>
      <c r="D18" s="99">
        <f>SUM(D13:D17)</f>
        <v>0</v>
      </c>
    </row>
    <row r="28" spans="2:9" ht="11.25" customHeight="1">
      <c r="C28" s="68"/>
      <c r="I28" s="119"/>
    </row>
    <row r="29" spans="2:9" ht="11.25" customHeight="1">
      <c r="C29" s="68"/>
      <c r="I29" s="119"/>
    </row>
    <row r="30" spans="2:9" ht="11.25" customHeight="1">
      <c r="C30" s="68"/>
      <c r="I30" s="119"/>
    </row>
  </sheetData>
  <mergeCells count="8">
    <mergeCell ref="B6:F6"/>
    <mergeCell ref="B18:C18"/>
    <mergeCell ref="B2:F2"/>
    <mergeCell ref="B3:F3"/>
    <mergeCell ref="B4:F4"/>
    <mergeCell ref="B5:F5"/>
    <mergeCell ref="B7:F7"/>
    <mergeCell ref="B8:F8"/>
  </mergeCells>
  <pageMargins left="0.78740157480314965" right="0.19685039370078741" top="0.98425196850393704" bottom="0.59055118110236227" header="0.31496062992125984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showGridLines="0" workbookViewId="0">
      <selection activeCell="D37" sqref="D37:D43"/>
    </sheetView>
  </sheetViews>
  <sheetFormatPr defaultRowHeight="11.25"/>
  <cols>
    <col min="1" max="1" width="5.85546875" style="18" customWidth="1"/>
    <col min="2" max="2" width="10" style="68" customWidth="1"/>
    <col min="3" max="3" width="29" style="18" customWidth="1"/>
    <col min="4" max="4" width="7.85546875" style="18" customWidth="1"/>
    <col min="5" max="5" width="9" style="6" customWidth="1"/>
    <col min="6" max="6" width="10.140625" style="6" customWidth="1"/>
    <col min="7" max="7" width="10.85546875" style="6" bestFit="1" customWidth="1"/>
    <col min="8" max="8" width="9.5703125" style="6" customWidth="1"/>
    <col min="9" max="16384" width="9.140625" style="18"/>
  </cols>
  <sheetData>
    <row r="1" spans="1:8" ht="11.25" customHeight="1">
      <c r="A1" s="1"/>
      <c r="B1" s="216" t="str">
        <f>Resumo!B2</f>
        <v>Data: 10/04/2022</v>
      </c>
      <c r="C1" s="216"/>
      <c r="D1" s="216"/>
      <c r="E1" s="216"/>
      <c r="F1" s="216"/>
      <c r="G1" s="216"/>
      <c r="H1" s="217"/>
    </row>
    <row r="2" spans="1:8" s="8" customFormat="1" ht="18" customHeight="1">
      <c r="A2" s="7"/>
      <c r="B2" s="87"/>
      <c r="C2" s="218" t="s">
        <v>0</v>
      </c>
      <c r="D2" s="218"/>
      <c r="E2" s="218"/>
      <c r="F2" s="218"/>
      <c r="G2" s="218"/>
      <c r="H2" s="219"/>
    </row>
    <row r="3" spans="1:8" s="8" customFormat="1" ht="18" customHeight="1">
      <c r="A3" s="7"/>
      <c r="B3" s="87"/>
      <c r="C3" s="218" t="s">
        <v>95</v>
      </c>
      <c r="D3" s="218"/>
      <c r="E3" s="218"/>
      <c r="F3" s="218"/>
      <c r="G3" s="218"/>
      <c r="H3" s="219"/>
    </row>
    <row r="4" spans="1:8" s="8" customFormat="1" ht="15">
      <c r="A4" s="7"/>
      <c r="C4" s="218" t="s">
        <v>251</v>
      </c>
      <c r="D4" s="218"/>
      <c r="E4" s="218"/>
      <c r="F4" s="218"/>
      <c r="G4" s="218"/>
      <c r="H4" s="219"/>
    </row>
    <row r="5" spans="1:8" s="8" customFormat="1" ht="18.75" customHeight="1">
      <c r="A5" s="7"/>
      <c r="C5" s="218" t="s">
        <v>110</v>
      </c>
      <c r="D5" s="218"/>
      <c r="E5" s="218"/>
      <c r="F5" s="218"/>
      <c r="G5" s="218"/>
      <c r="H5" s="219"/>
    </row>
    <row r="6" spans="1:8" ht="15.75" customHeight="1">
      <c r="A6" s="2"/>
      <c r="B6" s="88"/>
      <c r="C6" s="207" t="s">
        <v>297</v>
      </c>
      <c r="D6" s="207"/>
      <c r="E6" s="207"/>
      <c r="F6" s="207"/>
      <c r="G6" s="207"/>
      <c r="H6" s="208"/>
    </row>
    <row r="7" spans="1:8" ht="15.75" customHeight="1">
      <c r="A7" s="3"/>
      <c r="B7" s="89"/>
      <c r="C7" s="209" t="s">
        <v>299</v>
      </c>
      <c r="D7" s="209"/>
      <c r="E7" s="209"/>
      <c r="F7" s="209"/>
      <c r="G7" s="209"/>
      <c r="H7" s="210"/>
    </row>
    <row r="8" spans="1:8">
      <c r="A8" s="4"/>
      <c r="B8" s="9"/>
      <c r="C8" s="4"/>
      <c r="D8" s="4"/>
      <c r="E8" s="5"/>
      <c r="F8" s="5"/>
      <c r="G8" s="5"/>
      <c r="H8" s="5"/>
    </row>
    <row r="9" spans="1:8" s="10" customFormat="1" ht="33.75">
      <c r="A9" s="11" t="s">
        <v>27</v>
      </c>
      <c r="B9" s="12" t="s">
        <v>26</v>
      </c>
      <c r="C9" s="11" t="s">
        <v>1</v>
      </c>
      <c r="D9" s="12" t="s">
        <v>2</v>
      </c>
      <c r="E9" s="13" t="s">
        <v>3</v>
      </c>
      <c r="F9" s="14" t="s">
        <v>28</v>
      </c>
      <c r="G9" s="14" t="s">
        <v>29</v>
      </c>
      <c r="H9" s="13" t="s">
        <v>4</v>
      </c>
    </row>
    <row r="10" spans="1:8">
      <c r="A10" s="69">
        <v>1</v>
      </c>
      <c r="B10" s="223" t="s">
        <v>102</v>
      </c>
      <c r="C10" s="224"/>
      <c r="D10" s="224"/>
      <c r="E10" s="224"/>
      <c r="F10" s="224"/>
      <c r="G10" s="224"/>
      <c r="H10" s="225"/>
    </row>
    <row r="11" spans="1:8">
      <c r="A11" s="70" t="s">
        <v>31</v>
      </c>
      <c r="B11" s="226" t="s">
        <v>108</v>
      </c>
      <c r="C11" s="227"/>
      <c r="D11" s="227"/>
      <c r="E11" s="227"/>
      <c r="F11" s="227"/>
      <c r="G11" s="227"/>
      <c r="H11" s="228"/>
    </row>
    <row r="12" spans="1:8" ht="22.5">
      <c r="A12" s="15" t="s">
        <v>32</v>
      </c>
      <c r="B12" s="80" t="s">
        <v>268</v>
      </c>
      <c r="C12" s="120" t="s">
        <v>196</v>
      </c>
      <c r="D12" s="75" t="s">
        <v>194</v>
      </c>
      <c r="E12" s="76">
        <v>18</v>
      </c>
      <c r="F12" s="76"/>
      <c r="G12" s="76">
        <f>F12*1.2698</f>
        <v>0</v>
      </c>
      <c r="H12" s="77">
        <f>ROUND((E12*G12),2)</f>
        <v>0</v>
      </c>
    </row>
    <row r="13" spans="1:8" ht="22.5">
      <c r="A13" s="15" t="s">
        <v>214</v>
      </c>
      <c r="B13" s="80" t="s">
        <v>269</v>
      </c>
      <c r="C13" s="120" t="s">
        <v>197</v>
      </c>
      <c r="D13" s="75" t="s">
        <v>194</v>
      </c>
      <c r="E13" s="76">
        <v>18</v>
      </c>
      <c r="F13" s="76"/>
      <c r="G13" s="76">
        <f>F13*1.2698</f>
        <v>0</v>
      </c>
      <c r="H13" s="77">
        <f>ROUND((E13*G13),2)</f>
        <v>0</v>
      </c>
    </row>
    <row r="14" spans="1:8" ht="45">
      <c r="A14" s="15" t="s">
        <v>215</v>
      </c>
      <c r="B14" s="80" t="s">
        <v>199</v>
      </c>
      <c r="C14" s="120" t="s">
        <v>195</v>
      </c>
      <c r="D14" s="75" t="s">
        <v>194</v>
      </c>
      <c r="E14" s="76">
        <v>18</v>
      </c>
      <c r="F14" s="76"/>
      <c r="G14" s="76">
        <f>F14*1.2698</f>
        <v>0</v>
      </c>
      <c r="H14" s="77">
        <f>ROUND((E14*G14),2)</f>
        <v>0</v>
      </c>
    </row>
    <row r="15" spans="1:8" ht="45">
      <c r="A15" s="15" t="s">
        <v>216</v>
      </c>
      <c r="B15" s="80" t="s">
        <v>200</v>
      </c>
      <c r="C15" s="120" t="s">
        <v>193</v>
      </c>
      <c r="D15" s="75" t="s">
        <v>194</v>
      </c>
      <c r="E15" s="76">
        <v>18</v>
      </c>
      <c r="F15" s="76"/>
      <c r="G15" s="76">
        <f>F15*1.2698</f>
        <v>0</v>
      </c>
      <c r="H15" s="77">
        <f>ROUND((E15*G15),2)</f>
        <v>0</v>
      </c>
    </row>
    <row r="16" spans="1:8" ht="33.75">
      <c r="A16" s="15" t="s">
        <v>217</v>
      </c>
      <c r="B16" s="80" t="s">
        <v>270</v>
      </c>
      <c r="C16" s="120" t="s">
        <v>198</v>
      </c>
      <c r="D16" s="75" t="s">
        <v>194</v>
      </c>
      <c r="E16" s="76">
        <f>18*2</f>
        <v>36</v>
      </c>
      <c r="F16" s="76"/>
      <c r="G16" s="76">
        <f t="shared" ref="G16:G21" si="0">F16*1.2698</f>
        <v>0</v>
      </c>
      <c r="H16" s="77">
        <f t="shared" ref="H16" si="1">ROUND((E16*G16),2)</f>
        <v>0</v>
      </c>
    </row>
    <row r="17" spans="1:8" ht="33.75">
      <c r="A17" s="15" t="s">
        <v>218</v>
      </c>
      <c r="B17" s="80" t="s">
        <v>270</v>
      </c>
      <c r="C17" s="120" t="s">
        <v>260</v>
      </c>
      <c r="D17" s="75" t="s">
        <v>194</v>
      </c>
      <c r="E17" s="76">
        <v>18</v>
      </c>
      <c r="F17" s="76"/>
      <c r="G17" s="76">
        <f t="shared" si="0"/>
        <v>0</v>
      </c>
      <c r="H17" s="77">
        <f t="shared" ref="H17" si="2">ROUND((E17*G17),2)</f>
        <v>0</v>
      </c>
    </row>
    <row r="18" spans="1:8" ht="33.75">
      <c r="A18" s="15" t="s">
        <v>254</v>
      </c>
      <c r="B18" s="80" t="s">
        <v>271</v>
      </c>
      <c r="C18" s="120" t="s">
        <v>253</v>
      </c>
      <c r="D18" s="75" t="s">
        <v>194</v>
      </c>
      <c r="E18" s="76">
        <f>18+8</f>
        <v>26</v>
      </c>
      <c r="F18" s="76"/>
      <c r="G18" s="76">
        <f t="shared" ref="G18" si="3">F18*1.2698</f>
        <v>0</v>
      </c>
      <c r="H18" s="77">
        <f t="shared" ref="H18" si="4">ROUND((E18*G18),2)</f>
        <v>0</v>
      </c>
    </row>
    <row r="19" spans="1:8">
      <c r="A19" s="70" t="s">
        <v>73</v>
      </c>
      <c r="B19" s="211" t="s">
        <v>41</v>
      </c>
      <c r="C19" s="212"/>
      <c r="D19" s="212"/>
      <c r="E19" s="212"/>
      <c r="F19" s="212"/>
      <c r="G19" s="212"/>
      <c r="H19" s="213"/>
    </row>
    <row r="20" spans="1:8" ht="33.75">
      <c r="A20" s="15" t="s">
        <v>74</v>
      </c>
      <c r="B20" s="128" t="s">
        <v>202</v>
      </c>
      <c r="C20" s="120" t="s">
        <v>255</v>
      </c>
      <c r="D20" s="75" t="s">
        <v>40</v>
      </c>
      <c r="E20" s="76">
        <v>1</v>
      </c>
      <c r="F20" s="76"/>
      <c r="G20" s="76">
        <f t="shared" si="0"/>
        <v>0</v>
      </c>
      <c r="H20" s="77">
        <f t="shared" ref="H20:H21" si="5">ROUND((E20*G20),2)</f>
        <v>0</v>
      </c>
    </row>
    <row r="21" spans="1:8" ht="22.5">
      <c r="A21" s="15" t="s">
        <v>115</v>
      </c>
      <c r="B21" s="128" t="s">
        <v>256</v>
      </c>
      <c r="C21" s="120" t="s">
        <v>203</v>
      </c>
      <c r="D21" s="75" t="s">
        <v>40</v>
      </c>
      <c r="E21" s="76">
        <v>1</v>
      </c>
      <c r="F21" s="76"/>
      <c r="G21" s="76">
        <f t="shared" si="0"/>
        <v>0</v>
      </c>
      <c r="H21" s="77">
        <f t="shared" si="5"/>
        <v>0</v>
      </c>
    </row>
    <row r="22" spans="1:8">
      <c r="A22" s="214" t="s">
        <v>11</v>
      </c>
      <c r="B22" s="214"/>
      <c r="C22" s="214"/>
      <c r="D22" s="214"/>
      <c r="E22" s="214"/>
      <c r="F22" s="214"/>
      <c r="G22" s="215"/>
      <c r="H22" s="71">
        <f>SUM(H10:H21)</f>
        <v>0</v>
      </c>
    </row>
    <row r="23" spans="1:8" ht="11.25" customHeight="1">
      <c r="A23" s="69">
        <v>2</v>
      </c>
      <c r="B23" s="226" t="s">
        <v>91</v>
      </c>
      <c r="C23" s="227"/>
      <c r="D23" s="227"/>
      <c r="E23" s="227"/>
      <c r="F23" s="227"/>
      <c r="G23" s="227"/>
      <c r="H23" s="228"/>
    </row>
    <row r="24" spans="1:8">
      <c r="A24" s="70" t="s">
        <v>75</v>
      </c>
      <c r="B24" s="226" t="s">
        <v>113</v>
      </c>
      <c r="C24" s="227"/>
      <c r="D24" s="227"/>
      <c r="E24" s="227"/>
      <c r="F24" s="227"/>
      <c r="G24" s="227"/>
      <c r="H24" s="228"/>
    </row>
    <row r="25" spans="1:8">
      <c r="A25" s="15" t="s">
        <v>76</v>
      </c>
      <c r="B25" s="57" t="s">
        <v>47</v>
      </c>
      <c r="C25" s="52" t="s">
        <v>48</v>
      </c>
      <c r="D25" s="50" t="s">
        <v>49</v>
      </c>
      <c r="E25" s="124">
        <v>720</v>
      </c>
      <c r="F25" s="21"/>
      <c r="G25" s="21">
        <f>F25*1.2698</f>
        <v>0</v>
      </c>
      <c r="H25" s="16">
        <f>ROUND((E25*G25),2)</f>
        <v>0</v>
      </c>
    </row>
    <row r="26" spans="1:8">
      <c r="A26" s="15" t="s">
        <v>292</v>
      </c>
      <c r="B26" s="80" t="str">
        <f>Composições!A12</f>
        <v>COMP. 01</v>
      </c>
      <c r="C26" s="120" t="s">
        <v>103</v>
      </c>
      <c r="D26" s="75" t="s">
        <v>194</v>
      </c>
      <c r="E26" s="76">
        <v>18</v>
      </c>
      <c r="F26" s="76"/>
      <c r="G26" s="76">
        <f>F26*1.2698</f>
        <v>0</v>
      </c>
      <c r="H26" s="77">
        <f t="shared" ref="H26" si="6">ROUND((E26*G26),2)</f>
        <v>0</v>
      </c>
    </row>
    <row r="27" spans="1:8" ht="22.5">
      <c r="A27" s="15" t="s">
        <v>295</v>
      </c>
      <c r="B27" s="80" t="s">
        <v>259</v>
      </c>
      <c r="C27" s="120" t="s">
        <v>257</v>
      </c>
      <c r="D27" s="75" t="s">
        <v>49</v>
      </c>
      <c r="E27" s="76">
        <f>191*2*18</f>
        <v>6876</v>
      </c>
      <c r="F27" s="76"/>
      <c r="G27" s="76">
        <f t="shared" ref="G27" si="7">F27*1.2698</f>
        <v>0</v>
      </c>
      <c r="H27" s="77">
        <f t="shared" ref="H27" si="8">ROUND((E27*G27),2)</f>
        <v>0</v>
      </c>
    </row>
    <row r="28" spans="1:8" ht="22.5">
      <c r="A28" s="15" t="s">
        <v>296</v>
      </c>
      <c r="B28" s="80" t="s">
        <v>261</v>
      </c>
      <c r="C28" s="120" t="s">
        <v>258</v>
      </c>
      <c r="D28" s="75" t="s">
        <v>49</v>
      </c>
      <c r="E28" s="76">
        <f>191*18</f>
        <v>3438</v>
      </c>
      <c r="F28" s="76"/>
      <c r="G28" s="76">
        <f t="shared" ref="G28" si="9">F28*1.2698</f>
        <v>0</v>
      </c>
      <c r="H28" s="77">
        <f t="shared" ref="H28" si="10">ROUND((E28*G28),2)</f>
        <v>0</v>
      </c>
    </row>
    <row r="29" spans="1:8">
      <c r="A29" s="214" t="s">
        <v>11</v>
      </c>
      <c r="B29" s="214"/>
      <c r="C29" s="214"/>
      <c r="D29" s="214"/>
      <c r="E29" s="214"/>
      <c r="F29" s="214"/>
      <c r="G29" s="215"/>
      <c r="H29" s="71">
        <f>SUM(H23:H28)</f>
        <v>0</v>
      </c>
    </row>
    <row r="30" spans="1:8">
      <c r="A30" s="70">
        <v>3</v>
      </c>
      <c r="B30" s="226" t="s">
        <v>105</v>
      </c>
      <c r="C30" s="227"/>
      <c r="D30" s="227"/>
      <c r="E30" s="227"/>
      <c r="F30" s="227"/>
      <c r="G30" s="227"/>
      <c r="H30" s="228"/>
    </row>
    <row r="31" spans="1:8" ht="11.25" customHeight="1">
      <c r="A31" s="70" t="s">
        <v>81</v>
      </c>
      <c r="B31" s="226" t="s">
        <v>201</v>
      </c>
      <c r="C31" s="227"/>
      <c r="D31" s="227"/>
      <c r="E31" s="227"/>
      <c r="F31" s="227"/>
      <c r="G31" s="227"/>
      <c r="H31" s="228"/>
    </row>
    <row r="32" spans="1:8" ht="33.75">
      <c r="A32" s="15" t="s">
        <v>82</v>
      </c>
      <c r="B32" s="22" t="s">
        <v>283</v>
      </c>
      <c r="C32" s="19" t="s">
        <v>284</v>
      </c>
      <c r="D32" s="20" t="s">
        <v>7</v>
      </c>
      <c r="E32" s="21">
        <v>12</v>
      </c>
      <c r="F32" s="21"/>
      <c r="G32" s="21">
        <f>F32*1.2698</f>
        <v>0</v>
      </c>
      <c r="H32" s="16">
        <f>ROUND((E32*G32),2)</f>
        <v>0</v>
      </c>
    </row>
    <row r="33" spans="1:9">
      <c r="A33" s="214" t="s">
        <v>11</v>
      </c>
      <c r="B33" s="214"/>
      <c r="C33" s="214"/>
      <c r="D33" s="214"/>
      <c r="E33" s="214"/>
      <c r="F33" s="214"/>
      <c r="G33" s="215"/>
      <c r="H33" s="71">
        <f>SUM(H32)</f>
        <v>0</v>
      </c>
    </row>
    <row r="34" spans="1:9">
      <c r="A34" s="220" t="s">
        <v>24</v>
      </c>
      <c r="B34" s="221"/>
      <c r="C34" s="221"/>
      <c r="D34" s="221"/>
      <c r="E34" s="221"/>
      <c r="F34" s="221"/>
      <c r="G34" s="222"/>
      <c r="H34" s="23">
        <f>H22+H29+H33</f>
        <v>0</v>
      </c>
    </row>
    <row r="38" spans="1:9" s="6" customFormat="1">
      <c r="A38" s="18"/>
      <c r="B38" s="68"/>
      <c r="D38" s="68"/>
      <c r="F38" s="68"/>
      <c r="I38" s="18"/>
    </row>
    <row r="39" spans="1:9" s="6" customFormat="1">
      <c r="A39" s="18"/>
      <c r="B39" s="68"/>
      <c r="D39" s="68"/>
      <c r="F39" s="68"/>
      <c r="I39" s="18"/>
    </row>
    <row r="40" spans="1:9" s="6" customFormat="1">
      <c r="A40" s="18"/>
      <c r="B40" s="68"/>
      <c r="D40" s="68"/>
      <c r="F40" s="68"/>
      <c r="I40" s="18"/>
    </row>
  </sheetData>
  <mergeCells count="18">
    <mergeCell ref="A34:G34"/>
    <mergeCell ref="B10:H10"/>
    <mergeCell ref="B11:H11"/>
    <mergeCell ref="A22:G22"/>
    <mergeCell ref="B23:H23"/>
    <mergeCell ref="B24:H24"/>
    <mergeCell ref="B30:H30"/>
    <mergeCell ref="A33:G33"/>
    <mergeCell ref="B31:H31"/>
    <mergeCell ref="C6:H6"/>
    <mergeCell ref="C7:H7"/>
    <mergeCell ref="B19:H19"/>
    <mergeCell ref="A29:G29"/>
    <mergeCell ref="B1:H1"/>
    <mergeCell ref="C2:H2"/>
    <mergeCell ref="C3:H3"/>
    <mergeCell ref="C4:H4"/>
    <mergeCell ref="C5:H5"/>
  </mergeCells>
  <pageMargins left="0.78740157480314965" right="0.19685039370078741" top="0.98425196850393704" bottom="0.59055118110236227" header="0.31496062992125984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1"/>
  <sheetViews>
    <sheetView showGridLines="0" topLeftCell="A67" workbookViewId="0">
      <selection activeCell="D78" sqref="D78:D83"/>
    </sheetView>
  </sheetViews>
  <sheetFormatPr defaultRowHeight="11.25"/>
  <cols>
    <col min="1" max="1" width="5.7109375" style="18" customWidth="1"/>
    <col min="2" max="2" width="9" style="68" customWidth="1"/>
    <col min="3" max="3" width="36.5703125" style="18" customWidth="1"/>
    <col min="4" max="4" width="8.42578125" style="18" customWidth="1"/>
    <col min="5" max="5" width="7.5703125" style="6" customWidth="1"/>
    <col min="6" max="6" width="9.42578125" style="6" customWidth="1"/>
    <col min="7" max="7" width="9.5703125" style="6" customWidth="1"/>
    <col min="8" max="8" width="10.5703125" style="6" customWidth="1"/>
    <col min="9" max="16384" width="9.140625" style="18"/>
  </cols>
  <sheetData>
    <row r="1" spans="1:8" ht="11.25" customHeight="1">
      <c r="A1" s="1"/>
      <c r="B1" s="216" t="str">
        <f>Canteiro!B1</f>
        <v>Data: 10/04/2022</v>
      </c>
      <c r="C1" s="216"/>
      <c r="D1" s="216"/>
      <c r="E1" s="216"/>
      <c r="F1" s="216"/>
      <c r="G1" s="216"/>
      <c r="H1" s="217"/>
    </row>
    <row r="2" spans="1:8" s="8" customFormat="1" ht="18" customHeight="1">
      <c r="A2" s="7"/>
      <c r="B2" s="87"/>
      <c r="C2" s="218" t="s">
        <v>0</v>
      </c>
      <c r="D2" s="218"/>
      <c r="E2" s="218"/>
      <c r="F2" s="218"/>
      <c r="G2" s="218"/>
      <c r="H2" s="219"/>
    </row>
    <row r="3" spans="1:8" s="8" customFormat="1" ht="18" customHeight="1">
      <c r="A3" s="7"/>
      <c r="B3" s="87"/>
      <c r="C3" s="218" t="s">
        <v>95</v>
      </c>
      <c r="D3" s="218"/>
      <c r="E3" s="218"/>
      <c r="F3" s="218"/>
      <c r="G3" s="218"/>
      <c r="H3" s="219"/>
    </row>
    <row r="4" spans="1:8" s="8" customFormat="1" ht="15">
      <c r="A4" s="7"/>
      <c r="C4" s="218" t="s">
        <v>251</v>
      </c>
      <c r="D4" s="218"/>
      <c r="E4" s="218"/>
      <c r="F4" s="218"/>
      <c r="G4" s="218"/>
      <c r="H4" s="219"/>
    </row>
    <row r="5" spans="1:8" s="8" customFormat="1" ht="15.75" customHeight="1">
      <c r="A5" s="7"/>
      <c r="C5" s="218" t="s">
        <v>206</v>
      </c>
      <c r="D5" s="218"/>
      <c r="E5" s="218"/>
      <c r="F5" s="218"/>
      <c r="G5" s="218"/>
      <c r="H5" s="219"/>
    </row>
    <row r="6" spans="1:8" s="8" customFormat="1" ht="31.5" customHeight="1">
      <c r="A6" s="7"/>
      <c r="B6" s="87"/>
      <c r="C6" s="218" t="s">
        <v>208</v>
      </c>
      <c r="D6" s="218"/>
      <c r="E6" s="218"/>
      <c r="F6" s="218"/>
      <c r="G6" s="218"/>
      <c r="H6" s="219"/>
    </row>
    <row r="7" spans="1:8" ht="15.75" customHeight="1">
      <c r="A7" s="2"/>
      <c r="B7" s="88"/>
      <c r="C7" s="207" t="str">
        <f>Canteiro!C6</f>
        <v>Leis Sociais = 84,97% | BDI = 26,98% (OBRAS E SERVIÇOS), 20,25% (MATERIAIS)</v>
      </c>
      <c r="D7" s="207"/>
      <c r="E7" s="207"/>
      <c r="F7" s="207"/>
      <c r="G7" s="207"/>
      <c r="H7" s="208"/>
    </row>
    <row r="8" spans="1:8" ht="15.75" customHeight="1">
      <c r="A8" s="3"/>
      <c r="B8" s="89"/>
      <c r="C8" s="209" t="str">
        <f>Canteiro!C7</f>
        <v>DATA BASE - REGIÃO: SINAPI - SP Fev/22; PINI SP Fev/22; CDHU Boletim 185</v>
      </c>
      <c r="D8" s="209"/>
      <c r="E8" s="209"/>
      <c r="F8" s="209"/>
      <c r="G8" s="209"/>
      <c r="H8" s="210"/>
    </row>
    <row r="9" spans="1:8">
      <c r="A9" s="4"/>
      <c r="B9" s="9"/>
      <c r="C9" s="4"/>
      <c r="D9" s="4"/>
      <c r="E9" s="5"/>
      <c r="F9" s="5"/>
      <c r="G9" s="5"/>
      <c r="H9" s="5"/>
    </row>
    <row r="10" spans="1:8" s="10" customFormat="1" ht="33.75">
      <c r="A10" s="11" t="s">
        <v>27</v>
      </c>
      <c r="B10" s="12" t="s">
        <v>182</v>
      </c>
      <c r="C10" s="11" t="s">
        <v>1</v>
      </c>
      <c r="D10" s="12" t="s">
        <v>2</v>
      </c>
      <c r="E10" s="13" t="s">
        <v>3</v>
      </c>
      <c r="F10" s="14" t="s">
        <v>28</v>
      </c>
      <c r="G10" s="14" t="s">
        <v>29</v>
      </c>
      <c r="H10" s="13" t="s">
        <v>4</v>
      </c>
    </row>
    <row r="11" spans="1:8">
      <c r="A11" s="69">
        <v>1</v>
      </c>
      <c r="B11" s="226" t="s">
        <v>30</v>
      </c>
      <c r="C11" s="227"/>
      <c r="D11" s="227"/>
      <c r="E11" s="227"/>
      <c r="F11" s="227"/>
      <c r="G11" s="227"/>
      <c r="H11" s="228"/>
    </row>
    <row r="12" spans="1:8">
      <c r="A12" s="70" t="s">
        <v>31</v>
      </c>
      <c r="B12" s="226" t="s">
        <v>109</v>
      </c>
      <c r="C12" s="227"/>
      <c r="D12" s="227"/>
      <c r="E12" s="227"/>
      <c r="F12" s="227"/>
      <c r="G12" s="227"/>
      <c r="H12" s="228"/>
    </row>
    <row r="13" spans="1:8" ht="17.25" customHeight="1">
      <c r="A13" s="15" t="s">
        <v>32</v>
      </c>
      <c r="B13" s="22" t="str">
        <f>Composições!A32</f>
        <v>COMP. 02</v>
      </c>
      <c r="C13" s="19" t="s">
        <v>180</v>
      </c>
      <c r="D13" s="20" t="s">
        <v>6</v>
      </c>
      <c r="E13" s="21">
        <v>1374.5</v>
      </c>
      <c r="F13" s="21"/>
      <c r="G13" s="21">
        <f t="shared" ref="G13" si="0">F13*1.2698</f>
        <v>0</v>
      </c>
      <c r="H13" s="16">
        <f t="shared" ref="H13" si="1">ROUND((E13*G13),2)</f>
        <v>0</v>
      </c>
    </row>
    <row r="14" spans="1:8">
      <c r="A14" s="70" t="s">
        <v>73</v>
      </c>
      <c r="B14" s="226" t="s">
        <v>5</v>
      </c>
      <c r="C14" s="227"/>
      <c r="D14" s="227"/>
      <c r="E14" s="227"/>
      <c r="F14" s="227"/>
      <c r="G14" s="227"/>
      <c r="H14" s="228"/>
    </row>
    <row r="15" spans="1:8" ht="33.75">
      <c r="A15" s="15" t="s">
        <v>74</v>
      </c>
      <c r="B15" s="22" t="s">
        <v>92</v>
      </c>
      <c r="C15" s="19" t="s">
        <v>8</v>
      </c>
      <c r="D15" s="20" t="s">
        <v>7</v>
      </c>
      <c r="E15" s="21">
        <v>1758.16</v>
      </c>
      <c r="F15" s="21"/>
      <c r="G15" s="21">
        <f t="shared" ref="G15" si="2">F15*1.2698</f>
        <v>0</v>
      </c>
      <c r="H15" s="16">
        <f t="shared" ref="H15" si="3">ROUND((E15*G15),2)</f>
        <v>0</v>
      </c>
    </row>
    <row r="16" spans="1:8" ht="22.5">
      <c r="A16" s="15" t="s">
        <v>115</v>
      </c>
      <c r="B16" s="22" t="s">
        <v>286</v>
      </c>
      <c r="C16" s="19" t="s">
        <v>285</v>
      </c>
      <c r="D16" s="20" t="s">
        <v>6</v>
      </c>
      <c r="E16" s="21">
        <v>10</v>
      </c>
      <c r="F16" s="21"/>
      <c r="G16" s="21">
        <f t="shared" ref="G16" si="4">F16*1.2698</f>
        <v>0</v>
      </c>
      <c r="H16" s="16">
        <f t="shared" ref="H16" si="5">ROUND((E16*G16),2)</f>
        <v>0</v>
      </c>
    </row>
    <row r="17" spans="1:9" ht="33.75">
      <c r="A17" s="15" t="s">
        <v>219</v>
      </c>
      <c r="B17" s="22" t="s">
        <v>288</v>
      </c>
      <c r="C17" s="19" t="s">
        <v>287</v>
      </c>
      <c r="D17" s="75" t="s">
        <v>45</v>
      </c>
      <c r="E17" s="21">
        <v>0.68</v>
      </c>
      <c r="F17" s="21"/>
      <c r="G17" s="21">
        <f t="shared" ref="G17" si="6">F17*1.2698</f>
        <v>0</v>
      </c>
      <c r="H17" s="16">
        <f t="shared" ref="H17" si="7">ROUND((E17*G17),2)</f>
        <v>0</v>
      </c>
    </row>
    <row r="18" spans="1:9">
      <c r="A18" s="70" t="s">
        <v>116</v>
      </c>
      <c r="B18" s="226" t="s">
        <v>226</v>
      </c>
      <c r="C18" s="227"/>
      <c r="D18" s="227"/>
      <c r="E18" s="227"/>
      <c r="F18" s="227"/>
      <c r="G18" s="227"/>
      <c r="H18" s="228"/>
    </row>
    <row r="19" spans="1:9" ht="33.75">
      <c r="A19" s="15" t="s">
        <v>117</v>
      </c>
      <c r="B19" s="22" t="s">
        <v>228</v>
      </c>
      <c r="C19" s="19" t="s">
        <v>227</v>
      </c>
      <c r="D19" s="20" t="s">
        <v>40</v>
      </c>
      <c r="E19" s="21">
        <v>17</v>
      </c>
      <c r="F19" s="21"/>
      <c r="G19" s="21">
        <f t="shared" ref="G19:G20" si="8">F19*1.2698</f>
        <v>0</v>
      </c>
      <c r="H19" s="16">
        <f t="shared" ref="H19:H20" si="9">ROUND((E19*G19),2)</f>
        <v>0</v>
      </c>
    </row>
    <row r="20" spans="1:9" ht="33.75">
      <c r="A20" s="15" t="s">
        <v>159</v>
      </c>
      <c r="B20" s="22" t="s">
        <v>230</v>
      </c>
      <c r="C20" s="19" t="s">
        <v>229</v>
      </c>
      <c r="D20" s="20" t="s">
        <v>40</v>
      </c>
      <c r="E20" s="21">
        <f>E19</f>
        <v>17</v>
      </c>
      <c r="F20" s="21"/>
      <c r="G20" s="21">
        <f t="shared" si="8"/>
        <v>0</v>
      </c>
      <c r="H20" s="16">
        <f t="shared" si="9"/>
        <v>0</v>
      </c>
    </row>
    <row r="21" spans="1:9">
      <c r="A21" s="70" t="s">
        <v>118</v>
      </c>
      <c r="B21" s="226" t="s">
        <v>137</v>
      </c>
      <c r="C21" s="227"/>
      <c r="D21" s="227"/>
      <c r="E21" s="227"/>
      <c r="F21" s="227"/>
      <c r="G21" s="227"/>
      <c r="H21" s="228"/>
    </row>
    <row r="22" spans="1:9" ht="45">
      <c r="A22" s="15" t="s">
        <v>119</v>
      </c>
      <c r="B22" s="22" t="s">
        <v>156</v>
      </c>
      <c r="C22" s="19" t="s">
        <v>155</v>
      </c>
      <c r="D22" s="20" t="s">
        <v>14</v>
      </c>
      <c r="E22" s="78">
        <v>228.56</v>
      </c>
      <c r="F22" s="21"/>
      <c r="G22" s="21">
        <f>F22*1.2698</f>
        <v>0</v>
      </c>
      <c r="H22" s="16">
        <f t="shared" ref="H22:H24" si="10">ROUND((E22*G22),2)</f>
        <v>0</v>
      </c>
    </row>
    <row r="23" spans="1:9" ht="33.75">
      <c r="A23" s="15" t="s">
        <v>231</v>
      </c>
      <c r="B23" s="22" t="s">
        <v>93</v>
      </c>
      <c r="C23" s="81" t="s">
        <v>17</v>
      </c>
      <c r="D23" s="20" t="s">
        <v>18</v>
      </c>
      <c r="E23" s="21">
        <v>5565.46</v>
      </c>
      <c r="F23" s="21"/>
      <c r="G23" s="21">
        <f>F23*1.2698</f>
        <v>0</v>
      </c>
      <c r="H23" s="16">
        <f t="shared" si="10"/>
        <v>0</v>
      </c>
    </row>
    <row r="24" spans="1:9" ht="22.5">
      <c r="A24" s="15" t="s">
        <v>232</v>
      </c>
      <c r="B24" s="105" t="s">
        <v>267</v>
      </c>
      <c r="C24" s="104" t="s">
        <v>272</v>
      </c>
      <c r="D24" s="103" t="s">
        <v>16</v>
      </c>
      <c r="E24" s="21">
        <f>E22*1.2</f>
        <v>274.27199999999999</v>
      </c>
      <c r="F24" s="21"/>
      <c r="G24" s="21">
        <f t="shared" ref="G24" si="11">F24*1.2698</f>
        <v>0</v>
      </c>
      <c r="H24" s="16">
        <f t="shared" si="10"/>
        <v>0</v>
      </c>
      <c r="I24" s="6"/>
    </row>
    <row r="25" spans="1:9">
      <c r="A25" s="70" t="s">
        <v>233</v>
      </c>
      <c r="B25" s="226" t="s">
        <v>9</v>
      </c>
      <c r="C25" s="227"/>
      <c r="D25" s="227"/>
      <c r="E25" s="227"/>
      <c r="F25" s="227"/>
      <c r="G25" s="227"/>
      <c r="H25" s="228"/>
    </row>
    <row r="26" spans="1:9" ht="22.5">
      <c r="A26" s="15" t="s">
        <v>234</v>
      </c>
      <c r="B26" s="22" t="s">
        <v>111</v>
      </c>
      <c r="C26" s="19" t="s">
        <v>10</v>
      </c>
      <c r="D26" s="20" t="s">
        <v>6</v>
      </c>
      <c r="E26" s="21">
        <v>1374.5</v>
      </c>
      <c r="F26" s="21"/>
      <c r="G26" s="21">
        <f>F26*1.2698</f>
        <v>0</v>
      </c>
      <c r="H26" s="16">
        <f>ROUND((E26*G26),2)</f>
        <v>0</v>
      </c>
    </row>
    <row r="27" spans="1:9">
      <c r="A27" s="214" t="s">
        <v>11</v>
      </c>
      <c r="B27" s="214"/>
      <c r="C27" s="214"/>
      <c r="D27" s="214"/>
      <c r="E27" s="214"/>
      <c r="F27" s="214"/>
      <c r="G27" s="215"/>
      <c r="H27" s="71">
        <f>SUM(H11:H26)</f>
        <v>0</v>
      </c>
    </row>
    <row r="28" spans="1:9">
      <c r="A28" s="70">
        <v>2</v>
      </c>
      <c r="B28" s="226" t="s">
        <v>12</v>
      </c>
      <c r="C28" s="227"/>
      <c r="D28" s="227"/>
      <c r="E28" s="227"/>
      <c r="F28" s="227"/>
      <c r="G28" s="227"/>
      <c r="H28" s="228"/>
    </row>
    <row r="29" spans="1:9">
      <c r="A29" s="70" t="s">
        <v>75</v>
      </c>
      <c r="B29" s="226" t="s">
        <v>13</v>
      </c>
      <c r="C29" s="227"/>
      <c r="D29" s="227"/>
      <c r="E29" s="227"/>
      <c r="F29" s="227"/>
      <c r="G29" s="227"/>
      <c r="H29" s="228"/>
    </row>
    <row r="30" spans="1:9" ht="82.5" customHeight="1">
      <c r="A30" s="15" t="s">
        <v>76</v>
      </c>
      <c r="B30" s="22" t="s">
        <v>149</v>
      </c>
      <c r="C30" s="81" t="s">
        <v>150</v>
      </c>
      <c r="D30" s="20" t="s">
        <v>14</v>
      </c>
      <c r="E30" s="21">
        <v>5270.48</v>
      </c>
      <c r="F30" s="21"/>
      <c r="G30" s="21">
        <f t="shared" ref="G30" si="12">F30*1.2698</f>
        <v>0</v>
      </c>
      <c r="H30" s="16">
        <f t="shared" ref="H30" si="13">ROUND((E30*G30),2)</f>
        <v>0</v>
      </c>
    </row>
    <row r="31" spans="1:9">
      <c r="A31" s="70" t="s">
        <v>77</v>
      </c>
      <c r="B31" s="226" t="s">
        <v>15</v>
      </c>
      <c r="C31" s="227"/>
      <c r="D31" s="227"/>
      <c r="E31" s="227"/>
      <c r="F31" s="227"/>
      <c r="G31" s="227"/>
      <c r="H31" s="228"/>
    </row>
    <row r="32" spans="1:9" s="83" customFormat="1" ht="78.75">
      <c r="A32" s="82" t="s">
        <v>78</v>
      </c>
      <c r="B32" s="80" t="s">
        <v>152</v>
      </c>
      <c r="C32" s="102" t="s">
        <v>151</v>
      </c>
      <c r="D32" s="75" t="s">
        <v>14</v>
      </c>
      <c r="E32" s="76">
        <v>4883.79</v>
      </c>
      <c r="F32" s="76"/>
      <c r="G32" s="76">
        <f>F32*1.2698</f>
        <v>0</v>
      </c>
      <c r="H32" s="77">
        <f>ROUND((E32*G32),2)</f>
        <v>0</v>
      </c>
      <c r="I32" s="84"/>
    </row>
    <row r="33" spans="1:8" ht="11.25" customHeight="1">
      <c r="A33" s="70" t="s">
        <v>79</v>
      </c>
      <c r="B33" s="226" t="s">
        <v>138</v>
      </c>
      <c r="C33" s="227"/>
      <c r="D33" s="227"/>
      <c r="E33" s="227"/>
      <c r="F33" s="227"/>
      <c r="G33" s="227"/>
      <c r="H33" s="228"/>
    </row>
    <row r="34" spans="1:8" ht="56.25">
      <c r="A34" s="15" t="s">
        <v>80</v>
      </c>
      <c r="B34" s="22" t="s">
        <v>158</v>
      </c>
      <c r="C34" s="19" t="s">
        <v>157</v>
      </c>
      <c r="D34" s="20" t="s">
        <v>16</v>
      </c>
      <c r="E34" s="78">
        <v>4291.07</v>
      </c>
      <c r="F34" s="21"/>
      <c r="G34" s="21">
        <f t="shared" ref="G34:G35" si="14">F34*1.2698</f>
        <v>0</v>
      </c>
      <c r="H34" s="16">
        <f>ROUND((E34*G34),2)</f>
        <v>0</v>
      </c>
    </row>
    <row r="35" spans="1:8" ht="33.75">
      <c r="A35" s="15" t="s">
        <v>120</v>
      </c>
      <c r="B35" s="22" t="s">
        <v>93</v>
      </c>
      <c r="C35" s="81" t="s">
        <v>17</v>
      </c>
      <c r="D35" s="20" t="s">
        <v>18</v>
      </c>
      <c r="E35" s="21">
        <v>6913.96</v>
      </c>
      <c r="F35" s="21"/>
      <c r="G35" s="21">
        <f t="shared" si="14"/>
        <v>0</v>
      </c>
      <c r="H35" s="16">
        <f t="shared" ref="H35" si="15">ROUND((E35*G35),2)</f>
        <v>0</v>
      </c>
    </row>
    <row r="36" spans="1:8">
      <c r="A36" s="70" t="s">
        <v>106</v>
      </c>
      <c r="B36" s="226" t="s">
        <v>19</v>
      </c>
      <c r="C36" s="227"/>
      <c r="D36" s="227"/>
      <c r="E36" s="227"/>
      <c r="F36" s="227"/>
      <c r="G36" s="227"/>
      <c r="H36" s="228"/>
    </row>
    <row r="37" spans="1:8" s="83" customFormat="1" ht="22.5">
      <c r="A37" s="82" t="s">
        <v>107</v>
      </c>
      <c r="B37" s="80" t="s">
        <v>264</v>
      </c>
      <c r="C37" s="81" t="s">
        <v>265</v>
      </c>
      <c r="D37" s="75" t="s">
        <v>14</v>
      </c>
      <c r="E37" s="76">
        <v>3176.05</v>
      </c>
      <c r="F37" s="76"/>
      <c r="G37" s="76">
        <f>F37*1.2025</f>
        <v>0</v>
      </c>
      <c r="H37" s="77">
        <f>ROUND((E37*G37),2)</f>
        <v>0</v>
      </c>
    </row>
    <row r="38" spans="1:8">
      <c r="A38" s="70" t="s">
        <v>121</v>
      </c>
      <c r="B38" s="226" t="s">
        <v>99</v>
      </c>
      <c r="C38" s="227"/>
      <c r="D38" s="227"/>
      <c r="E38" s="227"/>
      <c r="F38" s="227"/>
      <c r="G38" s="227"/>
      <c r="H38" s="228"/>
    </row>
    <row r="39" spans="1:8" ht="33.75">
      <c r="A39" s="15" t="s">
        <v>122</v>
      </c>
      <c r="B39" s="22" t="s">
        <v>236</v>
      </c>
      <c r="C39" s="81" t="s">
        <v>238</v>
      </c>
      <c r="D39" s="20" t="s">
        <v>7</v>
      </c>
      <c r="E39" s="21">
        <v>3296.55</v>
      </c>
      <c r="F39" s="21"/>
      <c r="G39" s="21">
        <f t="shared" ref="G39:G40" si="16">F39*1.2698</f>
        <v>0</v>
      </c>
      <c r="H39" s="16">
        <f>ROUND((E39*G39),2)</f>
        <v>0</v>
      </c>
    </row>
    <row r="40" spans="1:8" ht="33.75">
      <c r="A40" s="15" t="s">
        <v>291</v>
      </c>
      <c r="B40" s="22" t="s">
        <v>237</v>
      </c>
      <c r="C40" s="81" t="s">
        <v>239</v>
      </c>
      <c r="D40" s="20" t="s">
        <v>7</v>
      </c>
      <c r="E40" s="21">
        <v>2307.59</v>
      </c>
      <c r="F40" s="21"/>
      <c r="G40" s="21">
        <f t="shared" si="16"/>
        <v>0</v>
      </c>
      <c r="H40" s="16">
        <f>ROUND((E40*G40),2)</f>
        <v>0</v>
      </c>
    </row>
    <row r="41" spans="1:8">
      <c r="A41" s="70" t="s">
        <v>123</v>
      </c>
      <c r="B41" s="226" t="s">
        <v>153</v>
      </c>
      <c r="C41" s="227"/>
      <c r="D41" s="227"/>
      <c r="E41" s="227"/>
      <c r="F41" s="227"/>
      <c r="G41" s="227"/>
      <c r="H41" s="228"/>
    </row>
    <row r="42" spans="1:8" ht="56.25">
      <c r="A42" s="15" t="s">
        <v>124</v>
      </c>
      <c r="B42" s="22" t="s">
        <v>112</v>
      </c>
      <c r="C42" s="81" t="s">
        <v>114</v>
      </c>
      <c r="D42" s="20" t="s">
        <v>49</v>
      </c>
      <c r="E42" s="21">
        <f>30*8</f>
        <v>240</v>
      </c>
      <c r="F42" s="21"/>
      <c r="G42" s="21">
        <f t="shared" ref="G42" si="17">F42*1.2698</f>
        <v>0</v>
      </c>
      <c r="H42" s="16">
        <f t="shared" ref="H42" si="18">ROUND((E42*G42),2)</f>
        <v>0</v>
      </c>
    </row>
    <row r="43" spans="1:8">
      <c r="A43" s="221" t="s">
        <v>11</v>
      </c>
      <c r="B43" s="221"/>
      <c r="C43" s="221"/>
      <c r="D43" s="221"/>
      <c r="E43" s="221"/>
      <c r="F43" s="221"/>
      <c r="G43" s="222"/>
      <c r="H43" s="71">
        <f>SUM(H28:H42)</f>
        <v>0</v>
      </c>
    </row>
    <row r="44" spans="1:8">
      <c r="A44" s="70">
        <v>3</v>
      </c>
      <c r="B44" s="226" t="s">
        <v>20</v>
      </c>
      <c r="C44" s="227"/>
      <c r="D44" s="227"/>
      <c r="E44" s="227"/>
      <c r="F44" s="227"/>
      <c r="G44" s="227"/>
      <c r="H44" s="228"/>
    </row>
    <row r="45" spans="1:8">
      <c r="A45" s="70" t="s">
        <v>81</v>
      </c>
      <c r="B45" s="226" t="s">
        <v>220</v>
      </c>
      <c r="C45" s="227"/>
      <c r="D45" s="227"/>
      <c r="E45" s="227"/>
      <c r="F45" s="227"/>
      <c r="G45" s="227"/>
      <c r="H45" s="228"/>
    </row>
    <row r="46" spans="1:8" ht="67.5">
      <c r="A46" s="15" t="s">
        <v>82</v>
      </c>
      <c r="B46" s="22" t="s">
        <v>222</v>
      </c>
      <c r="C46" s="19" t="s">
        <v>224</v>
      </c>
      <c r="D46" s="20" t="s">
        <v>6</v>
      </c>
      <c r="E46" s="21">
        <v>10</v>
      </c>
      <c r="F46" s="21"/>
      <c r="G46" s="21">
        <f>F46*1.2698</f>
        <v>0</v>
      </c>
      <c r="H46" s="16">
        <f>ROUND((E46*G46),2)</f>
        <v>0</v>
      </c>
    </row>
    <row r="47" spans="1:8" ht="33.75">
      <c r="A47" s="15" t="s">
        <v>221</v>
      </c>
      <c r="B47" s="22" t="s">
        <v>223</v>
      </c>
      <c r="C47" s="19" t="s">
        <v>225</v>
      </c>
      <c r="D47" s="20" t="s">
        <v>6</v>
      </c>
      <c r="E47" s="21">
        <v>10</v>
      </c>
      <c r="F47" s="21"/>
      <c r="G47" s="21">
        <f t="shared" ref="G47" si="19">F47*1.2698</f>
        <v>0</v>
      </c>
      <c r="H47" s="16">
        <f t="shared" ref="H47" si="20">ROUND((E47*G47),2)</f>
        <v>0</v>
      </c>
    </row>
    <row r="48" spans="1:8">
      <c r="A48" s="70" t="s">
        <v>83</v>
      </c>
      <c r="B48" s="226" t="s">
        <v>96</v>
      </c>
      <c r="C48" s="227"/>
      <c r="D48" s="227"/>
      <c r="E48" s="227"/>
      <c r="F48" s="227"/>
      <c r="G48" s="227"/>
      <c r="H48" s="228"/>
    </row>
    <row r="49" spans="1:9" ht="33.75">
      <c r="A49" s="15" t="s">
        <v>84</v>
      </c>
      <c r="B49" s="22" t="s">
        <v>94</v>
      </c>
      <c r="C49" s="19" t="s">
        <v>21</v>
      </c>
      <c r="D49" s="20" t="s">
        <v>14</v>
      </c>
      <c r="E49" s="21">
        <v>175.82</v>
      </c>
      <c r="F49" s="21"/>
      <c r="G49" s="21">
        <f>F49*1.2698</f>
        <v>0</v>
      </c>
      <c r="H49" s="16">
        <f>ROUND((E49*G49),2)</f>
        <v>0</v>
      </c>
    </row>
    <row r="50" spans="1:9" ht="56.25">
      <c r="A50" s="15" t="s">
        <v>125</v>
      </c>
      <c r="B50" s="22" t="s">
        <v>158</v>
      </c>
      <c r="C50" s="19" t="s">
        <v>157</v>
      </c>
      <c r="D50" s="20" t="s">
        <v>16</v>
      </c>
      <c r="E50" s="21">
        <v>289.89</v>
      </c>
      <c r="F50" s="21"/>
      <c r="G50" s="21">
        <f t="shared" ref="G50:G52" si="21">F50*1.2698</f>
        <v>0</v>
      </c>
      <c r="H50" s="16">
        <f t="shared" ref="H50:H52" si="22">ROUND((E50*G50),2)</f>
        <v>0</v>
      </c>
    </row>
    <row r="51" spans="1:9" ht="33.75">
      <c r="A51" s="15" t="s">
        <v>126</v>
      </c>
      <c r="B51" s="22" t="s">
        <v>93</v>
      </c>
      <c r="C51" s="19" t="s">
        <v>263</v>
      </c>
      <c r="D51" s="20" t="s">
        <v>18</v>
      </c>
      <c r="E51" s="76">
        <v>2983.67</v>
      </c>
      <c r="F51" s="21"/>
      <c r="G51" s="21">
        <f>F51*1.2698</f>
        <v>0</v>
      </c>
      <c r="H51" s="16">
        <f>ROUND((E51*G51),2)</f>
        <v>0</v>
      </c>
    </row>
    <row r="52" spans="1:9" ht="22.5">
      <c r="A52" s="15" t="s">
        <v>127</v>
      </c>
      <c r="B52" s="80" t="s">
        <v>275</v>
      </c>
      <c r="C52" s="19" t="s">
        <v>276</v>
      </c>
      <c r="D52" s="20" t="s">
        <v>7</v>
      </c>
      <c r="E52" s="21">
        <v>1758.16</v>
      </c>
      <c r="F52" s="21"/>
      <c r="G52" s="21">
        <f t="shared" si="21"/>
        <v>0</v>
      </c>
      <c r="H52" s="16">
        <f t="shared" si="22"/>
        <v>0</v>
      </c>
    </row>
    <row r="53" spans="1:9" ht="33.75">
      <c r="A53" s="15" t="s">
        <v>128</v>
      </c>
      <c r="B53" s="80" t="s">
        <v>277</v>
      </c>
      <c r="C53" s="19" t="s">
        <v>278</v>
      </c>
      <c r="D53" s="20" t="s">
        <v>7</v>
      </c>
      <c r="E53" s="21">
        <f>E52</f>
        <v>1758.16</v>
      </c>
      <c r="F53" s="21"/>
      <c r="G53" s="21">
        <f t="shared" ref="G53" si="23">F53*1.2698</f>
        <v>0</v>
      </c>
      <c r="H53" s="16">
        <f t="shared" ref="H53" si="24">ROUND((E53*G53),2)</f>
        <v>0</v>
      </c>
    </row>
    <row r="54" spans="1:9" ht="45">
      <c r="A54" s="15" t="s">
        <v>129</v>
      </c>
      <c r="B54" s="80" t="s">
        <v>273</v>
      </c>
      <c r="C54" s="81" t="s">
        <v>274</v>
      </c>
      <c r="D54" s="20" t="s">
        <v>14</v>
      </c>
      <c r="E54" s="21">
        <v>52.74</v>
      </c>
      <c r="F54" s="21"/>
      <c r="G54" s="21">
        <f>F54*1.2698</f>
        <v>0</v>
      </c>
      <c r="H54" s="16">
        <f>ROUND((E54*G54),2)</f>
        <v>0</v>
      </c>
    </row>
    <row r="55" spans="1:9" ht="22.5">
      <c r="A55" s="15" t="s">
        <v>281</v>
      </c>
      <c r="B55" s="22" t="s">
        <v>279</v>
      </c>
      <c r="C55" s="19" t="s">
        <v>280</v>
      </c>
      <c r="D55" s="20" t="s">
        <v>14</v>
      </c>
      <c r="E55" s="21">
        <f>E54</f>
        <v>52.74</v>
      </c>
      <c r="F55" s="21"/>
      <c r="G55" s="21">
        <f t="shared" ref="G55" si="25">F55*1.2698</f>
        <v>0</v>
      </c>
      <c r="H55" s="16">
        <f t="shared" ref="H55" si="26">ROUND((E55*G55),2)</f>
        <v>0</v>
      </c>
    </row>
    <row r="56" spans="1:9" ht="33.75">
      <c r="A56" s="15" t="s">
        <v>282</v>
      </c>
      <c r="B56" s="22" t="s">
        <v>93</v>
      </c>
      <c r="C56" s="19" t="s">
        <v>262</v>
      </c>
      <c r="D56" s="20" t="s">
        <v>18</v>
      </c>
      <c r="E56" s="76">
        <v>895</v>
      </c>
      <c r="F56" s="21"/>
      <c r="G56" s="21">
        <f>F56*1.2698</f>
        <v>0</v>
      </c>
      <c r="H56" s="16">
        <f>ROUND((E56*G56),2)</f>
        <v>0</v>
      </c>
    </row>
    <row r="57" spans="1:9">
      <c r="A57" s="221" t="s">
        <v>11</v>
      </c>
      <c r="B57" s="221"/>
      <c r="C57" s="221"/>
      <c r="D57" s="221"/>
      <c r="E57" s="221"/>
      <c r="F57" s="221"/>
      <c r="G57" s="222"/>
      <c r="H57" s="71">
        <f>SUM(H44:H56)</f>
        <v>0</v>
      </c>
      <c r="I57" s="6"/>
    </row>
    <row r="58" spans="1:9">
      <c r="A58" s="70">
        <v>4</v>
      </c>
      <c r="B58" s="226" t="s">
        <v>22</v>
      </c>
      <c r="C58" s="227"/>
      <c r="D58" s="227"/>
      <c r="E58" s="227"/>
      <c r="F58" s="227"/>
      <c r="G58" s="227"/>
      <c r="H58" s="228"/>
    </row>
    <row r="59" spans="1:9">
      <c r="A59" s="70" t="s">
        <v>85</v>
      </c>
      <c r="B59" s="211" t="s">
        <v>181</v>
      </c>
      <c r="C59" s="212"/>
      <c r="D59" s="212"/>
      <c r="E59" s="212"/>
      <c r="F59" s="212"/>
      <c r="G59" s="212"/>
      <c r="H59" s="213"/>
    </row>
    <row r="60" spans="1:9" ht="45">
      <c r="A60" s="15" t="s">
        <v>86</v>
      </c>
      <c r="B60" s="80" t="s">
        <v>186</v>
      </c>
      <c r="C60" s="81" t="s">
        <v>240</v>
      </c>
      <c r="D60" s="75" t="s">
        <v>6</v>
      </c>
      <c r="E60" s="76">
        <v>1374.5</v>
      </c>
      <c r="F60" s="76"/>
      <c r="G60" s="21">
        <f>F60*1.2698</f>
        <v>0</v>
      </c>
      <c r="H60" s="77">
        <f t="shared" ref="H60:H61" si="27">ROUND((E60*G60),2)</f>
        <v>0</v>
      </c>
    </row>
    <row r="61" spans="1:9" ht="22.5">
      <c r="A61" s="15" t="s">
        <v>130</v>
      </c>
      <c r="B61" s="80" t="s">
        <v>187</v>
      </c>
      <c r="C61" s="81" t="s">
        <v>188</v>
      </c>
      <c r="D61" s="75" t="s">
        <v>6</v>
      </c>
      <c r="E61" s="76">
        <f>E60</f>
        <v>1374.5</v>
      </c>
      <c r="F61" s="76"/>
      <c r="G61" s="76">
        <f>F61*1.2025</f>
        <v>0</v>
      </c>
      <c r="H61" s="77">
        <f t="shared" si="27"/>
        <v>0</v>
      </c>
    </row>
    <row r="62" spans="1:9">
      <c r="A62" s="70" t="s">
        <v>87</v>
      </c>
      <c r="B62" s="211" t="s">
        <v>148</v>
      </c>
      <c r="C62" s="212"/>
      <c r="D62" s="212"/>
      <c r="E62" s="212"/>
      <c r="F62" s="212"/>
      <c r="G62" s="212"/>
      <c r="H62" s="213"/>
    </row>
    <row r="63" spans="1:9" ht="36" customHeight="1">
      <c r="A63" s="15" t="s">
        <v>88</v>
      </c>
      <c r="B63" s="22" t="s">
        <v>242</v>
      </c>
      <c r="C63" s="19" t="s">
        <v>241</v>
      </c>
      <c r="D63" s="20" t="s">
        <v>14</v>
      </c>
      <c r="E63" s="21">
        <v>167.66</v>
      </c>
      <c r="F63" s="21"/>
      <c r="G63" s="21">
        <f>F63*1.2698</f>
        <v>0</v>
      </c>
      <c r="H63" s="16">
        <f>ROUND((E63*G63),2)</f>
        <v>0</v>
      </c>
    </row>
    <row r="64" spans="1:9">
      <c r="A64" s="70" t="s">
        <v>97</v>
      </c>
      <c r="B64" s="211" t="s">
        <v>139</v>
      </c>
      <c r="C64" s="212"/>
      <c r="D64" s="212"/>
      <c r="E64" s="212"/>
      <c r="F64" s="212"/>
      <c r="G64" s="212"/>
      <c r="H64" s="213"/>
    </row>
    <row r="65" spans="1:9" ht="46.5" customHeight="1">
      <c r="A65" s="15" t="s">
        <v>98</v>
      </c>
      <c r="B65" s="80" t="s">
        <v>141</v>
      </c>
      <c r="C65" s="81" t="s">
        <v>140</v>
      </c>
      <c r="D65" s="75" t="s">
        <v>40</v>
      </c>
      <c r="E65" s="76">
        <v>3</v>
      </c>
      <c r="F65" s="76"/>
      <c r="G65" s="78">
        <f t="shared" ref="G65:G66" si="28">F65*1.2698</f>
        <v>0</v>
      </c>
      <c r="H65" s="77">
        <f t="shared" ref="H65:H66" si="29">ROUND((E65*G65),2)</f>
        <v>0</v>
      </c>
    </row>
    <row r="66" spans="1:9" ht="45.75" customHeight="1">
      <c r="A66" s="15" t="s">
        <v>131</v>
      </c>
      <c r="B66" s="80" t="s">
        <v>143</v>
      </c>
      <c r="C66" s="81" t="s">
        <v>142</v>
      </c>
      <c r="D66" s="75" t="s">
        <v>40</v>
      </c>
      <c r="E66" s="76">
        <v>5</v>
      </c>
      <c r="F66" s="76"/>
      <c r="G66" s="78">
        <f t="shared" si="28"/>
        <v>0</v>
      </c>
      <c r="H66" s="77">
        <f t="shared" si="29"/>
        <v>0</v>
      </c>
    </row>
    <row r="67" spans="1:9" s="79" customFormat="1" ht="46.5" customHeight="1">
      <c r="A67" s="15" t="s">
        <v>161</v>
      </c>
      <c r="B67" s="80" t="s">
        <v>146</v>
      </c>
      <c r="C67" s="85" t="s">
        <v>144</v>
      </c>
      <c r="D67" s="75" t="s">
        <v>40</v>
      </c>
      <c r="E67" s="78">
        <v>3</v>
      </c>
      <c r="F67" s="78"/>
      <c r="G67" s="78">
        <f>F67*1.2698</f>
        <v>0</v>
      </c>
      <c r="H67" s="86">
        <f>ROUND((E67*G67),2)</f>
        <v>0</v>
      </c>
    </row>
    <row r="68" spans="1:9" ht="47.25" customHeight="1">
      <c r="A68" s="15" t="s">
        <v>162</v>
      </c>
      <c r="B68" s="22" t="s">
        <v>147</v>
      </c>
      <c r="C68" s="19" t="s">
        <v>145</v>
      </c>
      <c r="D68" s="75" t="s">
        <v>40</v>
      </c>
      <c r="E68" s="21">
        <v>4</v>
      </c>
      <c r="F68" s="21"/>
      <c r="G68" s="21">
        <f>F68*1.2698</f>
        <v>0</v>
      </c>
      <c r="H68" s="16">
        <f>ROUND((E68*G68),2)</f>
        <v>0</v>
      </c>
      <c r="I68" s="6"/>
    </row>
    <row r="69" spans="1:9" ht="33.75">
      <c r="A69" s="15" t="s">
        <v>211</v>
      </c>
      <c r="B69" s="22" t="s">
        <v>210</v>
      </c>
      <c r="C69" s="19" t="s">
        <v>209</v>
      </c>
      <c r="D69" s="20" t="s">
        <v>6</v>
      </c>
      <c r="E69" s="21">
        <v>0.4</v>
      </c>
      <c r="F69" s="21"/>
      <c r="G69" s="21">
        <f>F69*1.2698</f>
        <v>0</v>
      </c>
      <c r="H69" s="16">
        <f>ROUND((E69*G69),2)</f>
        <v>0</v>
      </c>
      <c r="I69" s="6"/>
    </row>
    <row r="70" spans="1:9">
      <c r="A70" s="220" t="s">
        <v>11</v>
      </c>
      <c r="B70" s="221"/>
      <c r="C70" s="221"/>
      <c r="D70" s="221"/>
      <c r="E70" s="221"/>
      <c r="F70" s="221"/>
      <c r="G70" s="222"/>
      <c r="H70" s="71">
        <f>SUM(H58:H69)</f>
        <v>0</v>
      </c>
    </row>
    <row r="71" spans="1:9">
      <c r="A71" s="70">
        <v>5</v>
      </c>
      <c r="B71" s="226" t="s">
        <v>100</v>
      </c>
      <c r="C71" s="227"/>
      <c r="D71" s="227"/>
      <c r="E71" s="227"/>
      <c r="F71" s="227"/>
      <c r="G71" s="227"/>
      <c r="H71" s="228"/>
    </row>
    <row r="72" spans="1:9">
      <c r="A72" s="70" t="s">
        <v>89</v>
      </c>
      <c r="B72" s="226" t="s">
        <v>101</v>
      </c>
      <c r="C72" s="229"/>
      <c r="D72" s="227"/>
      <c r="E72" s="227"/>
      <c r="F72" s="227"/>
      <c r="G72" s="227"/>
      <c r="H72" s="228"/>
    </row>
    <row r="73" spans="1:9">
      <c r="A73" s="15" t="s">
        <v>90</v>
      </c>
      <c r="B73" s="22" t="str">
        <f>Composições!A48</f>
        <v>COMP. 03</v>
      </c>
      <c r="C73" s="109" t="s">
        <v>104</v>
      </c>
      <c r="D73" s="20" t="s">
        <v>6</v>
      </c>
      <c r="E73" s="21">
        <v>1374.5</v>
      </c>
      <c r="F73" s="21"/>
      <c r="G73" s="21">
        <f t="shared" ref="G73" si="30">F73*1.2698</f>
        <v>0</v>
      </c>
      <c r="H73" s="16">
        <f t="shared" ref="H73" si="31">ROUND((E73*G73),2)</f>
        <v>0</v>
      </c>
    </row>
    <row r="74" spans="1:9">
      <c r="A74" s="220" t="s">
        <v>11</v>
      </c>
      <c r="B74" s="221"/>
      <c r="C74" s="230"/>
      <c r="D74" s="221"/>
      <c r="E74" s="221"/>
      <c r="F74" s="221"/>
      <c r="G74" s="222"/>
      <c r="H74" s="71">
        <f>SUM(H73)</f>
        <v>0</v>
      </c>
    </row>
    <row r="75" spans="1:9">
      <c r="A75" s="220" t="s">
        <v>24</v>
      </c>
      <c r="B75" s="221"/>
      <c r="C75" s="221"/>
      <c r="D75" s="221"/>
      <c r="E75" s="221"/>
      <c r="F75" s="221"/>
      <c r="G75" s="222"/>
      <c r="H75" s="23">
        <f>H74+H70+H57+H43+H27</f>
        <v>0</v>
      </c>
    </row>
    <row r="79" spans="1:9" s="6" customFormat="1">
      <c r="A79" s="18"/>
      <c r="B79" s="68"/>
      <c r="D79" s="68"/>
      <c r="F79" s="68"/>
      <c r="I79" s="18"/>
    </row>
    <row r="80" spans="1:9" s="6" customFormat="1">
      <c r="A80" s="18"/>
      <c r="B80" s="68"/>
      <c r="D80" s="68"/>
      <c r="F80" s="68"/>
      <c r="I80" s="18"/>
    </row>
    <row r="81" spans="1:9" s="6" customFormat="1">
      <c r="A81" s="18"/>
      <c r="B81" s="68"/>
      <c r="D81" s="68"/>
      <c r="F81" s="68"/>
      <c r="I81" s="18"/>
    </row>
    <row r="89" spans="1:9" s="6" customFormat="1">
      <c r="A89" s="18"/>
      <c r="B89" s="68"/>
      <c r="C89" s="18"/>
      <c r="I89" s="18"/>
    </row>
    <row r="90" spans="1:9" s="6" customFormat="1">
      <c r="A90" s="18"/>
      <c r="B90" s="68"/>
      <c r="C90" s="18"/>
      <c r="I90" s="18"/>
    </row>
    <row r="91" spans="1:9" s="6" customFormat="1">
      <c r="A91" s="18"/>
      <c r="B91" s="68"/>
      <c r="C91" s="18"/>
      <c r="I91" s="18"/>
    </row>
  </sheetData>
  <mergeCells count="36">
    <mergeCell ref="B71:H71"/>
    <mergeCell ref="B72:H72"/>
    <mergeCell ref="A74:G74"/>
    <mergeCell ref="A75:G75"/>
    <mergeCell ref="A57:G57"/>
    <mergeCell ref="B58:H58"/>
    <mergeCell ref="B59:H59"/>
    <mergeCell ref="B62:H62"/>
    <mergeCell ref="B64:H64"/>
    <mergeCell ref="A70:G70"/>
    <mergeCell ref="B48:H48"/>
    <mergeCell ref="B25:H25"/>
    <mergeCell ref="A27:G27"/>
    <mergeCell ref="B28:H28"/>
    <mergeCell ref="B29:H29"/>
    <mergeCell ref="B31:H31"/>
    <mergeCell ref="B33:H33"/>
    <mergeCell ref="B38:H38"/>
    <mergeCell ref="B41:H41"/>
    <mergeCell ref="B36:H36"/>
    <mergeCell ref="A43:G43"/>
    <mergeCell ref="B44:H44"/>
    <mergeCell ref="B45:H45"/>
    <mergeCell ref="B21:H21"/>
    <mergeCell ref="B1:H1"/>
    <mergeCell ref="C2:H2"/>
    <mergeCell ref="C3:H3"/>
    <mergeCell ref="C4:H4"/>
    <mergeCell ref="C5:H5"/>
    <mergeCell ref="C6:H6"/>
    <mergeCell ref="C7:H7"/>
    <mergeCell ref="C8:H8"/>
    <mergeCell ref="B11:H11"/>
    <mergeCell ref="B12:H12"/>
    <mergeCell ref="B14:H14"/>
    <mergeCell ref="B18:H18"/>
  </mergeCells>
  <printOptions horizontalCentered="1"/>
  <pageMargins left="0.78740157480314965" right="0.19685039370078741" top="0.78740157480314965" bottom="0.59055118110236227" header="0" footer="0.39370078740157483"/>
  <pageSetup paperSize="9" scale="95" fitToHeight="0" orientation="portrait" verticalDpi="4294967295" r:id="rId1"/>
  <headerFooter>
    <oddFooter>&amp;R&amp;"Arial,Negrito itálico"&amp;8Página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6"/>
  <sheetViews>
    <sheetView showGridLines="0" workbookViewId="0">
      <selection activeCell="D71" sqref="D71:D76"/>
    </sheetView>
  </sheetViews>
  <sheetFormatPr defaultRowHeight="11.25"/>
  <cols>
    <col min="1" max="1" width="5.7109375" style="18" customWidth="1"/>
    <col min="2" max="2" width="9" style="68" customWidth="1"/>
    <col min="3" max="3" width="35.7109375" style="18" customWidth="1"/>
    <col min="4" max="4" width="7.5703125" style="18" customWidth="1"/>
    <col min="5" max="5" width="8.42578125" style="6" customWidth="1"/>
    <col min="6" max="6" width="10.140625" style="6" customWidth="1"/>
    <col min="7" max="7" width="9" style="6" customWidth="1"/>
    <col min="8" max="8" width="10.5703125" style="6" customWidth="1"/>
    <col min="9" max="16384" width="9.140625" style="18"/>
  </cols>
  <sheetData>
    <row r="1" spans="1:8" ht="11.25" customHeight="1">
      <c r="A1" s="1"/>
      <c r="B1" s="216" t="str">
        <f>Canteiro!B1</f>
        <v>Data: 10/04/2022</v>
      </c>
      <c r="C1" s="216"/>
      <c r="D1" s="216"/>
      <c r="E1" s="216"/>
      <c r="F1" s="216"/>
      <c r="G1" s="216"/>
      <c r="H1" s="217"/>
    </row>
    <row r="2" spans="1:8" s="8" customFormat="1" ht="18" customHeight="1">
      <c r="A2" s="7"/>
      <c r="B2" s="87"/>
      <c r="C2" s="218" t="s">
        <v>0</v>
      </c>
      <c r="D2" s="218"/>
      <c r="E2" s="218"/>
      <c r="F2" s="218"/>
      <c r="G2" s="218"/>
      <c r="H2" s="219"/>
    </row>
    <row r="3" spans="1:8" s="8" customFormat="1" ht="18" customHeight="1">
      <c r="A3" s="7"/>
      <c r="B3" s="87"/>
      <c r="C3" s="218" t="s">
        <v>95</v>
      </c>
      <c r="D3" s="218"/>
      <c r="E3" s="218"/>
      <c r="F3" s="218"/>
      <c r="G3" s="218"/>
      <c r="H3" s="219"/>
    </row>
    <row r="4" spans="1:8" s="8" customFormat="1" ht="15">
      <c r="A4" s="7"/>
      <c r="C4" s="218" t="s">
        <v>251</v>
      </c>
      <c r="D4" s="218"/>
      <c r="E4" s="218"/>
      <c r="F4" s="218"/>
      <c r="G4" s="218"/>
      <c r="H4" s="219"/>
    </row>
    <row r="5" spans="1:8" s="8" customFormat="1" ht="15.75" customHeight="1">
      <c r="A5" s="7"/>
      <c r="C5" s="218" t="s">
        <v>207</v>
      </c>
      <c r="D5" s="218"/>
      <c r="E5" s="218"/>
      <c r="F5" s="218"/>
      <c r="G5" s="218"/>
      <c r="H5" s="219"/>
    </row>
    <row r="6" spans="1:8" s="8" customFormat="1" ht="31.5" customHeight="1">
      <c r="A6" s="7"/>
      <c r="B6" s="87"/>
      <c r="C6" s="218" t="s">
        <v>184</v>
      </c>
      <c r="D6" s="218"/>
      <c r="E6" s="218"/>
      <c r="F6" s="218"/>
      <c r="G6" s="218"/>
      <c r="H6" s="219"/>
    </row>
    <row r="7" spans="1:8" ht="15.75" customHeight="1">
      <c r="A7" s="2"/>
      <c r="B7" s="88"/>
      <c r="C7" s="207" t="str">
        <f>Canteiro!C6</f>
        <v>Leis Sociais = 84,97% | BDI = 26,98% (OBRAS E SERVIÇOS), 20,25% (MATERIAIS)</v>
      </c>
      <c r="D7" s="207"/>
      <c r="E7" s="207"/>
      <c r="F7" s="207"/>
      <c r="G7" s="207"/>
      <c r="H7" s="208"/>
    </row>
    <row r="8" spans="1:8" ht="15.75" customHeight="1">
      <c r="A8" s="3"/>
      <c r="B8" s="89"/>
      <c r="C8" s="209" t="str">
        <f>Canteiro!C7</f>
        <v>DATA BASE - REGIÃO: SINAPI - SP Fev/22; PINI SP Fev/22; CDHU Boletim 185</v>
      </c>
      <c r="D8" s="209"/>
      <c r="E8" s="209"/>
      <c r="F8" s="209"/>
      <c r="G8" s="209"/>
      <c r="H8" s="210"/>
    </row>
    <row r="9" spans="1:8">
      <c r="A9" s="4"/>
      <c r="B9" s="9"/>
      <c r="C9" s="4"/>
      <c r="D9" s="4"/>
      <c r="E9" s="5"/>
      <c r="F9" s="5"/>
      <c r="G9" s="5"/>
      <c r="H9" s="5"/>
    </row>
    <row r="10" spans="1:8" s="10" customFormat="1" ht="33.75">
      <c r="A10" s="11" t="s">
        <v>27</v>
      </c>
      <c r="B10" s="12" t="s">
        <v>182</v>
      </c>
      <c r="C10" s="11" t="s">
        <v>1</v>
      </c>
      <c r="D10" s="12" t="s">
        <v>2</v>
      </c>
      <c r="E10" s="13" t="s">
        <v>3</v>
      </c>
      <c r="F10" s="14" t="s">
        <v>28</v>
      </c>
      <c r="G10" s="14" t="s">
        <v>29</v>
      </c>
      <c r="H10" s="13" t="s">
        <v>4</v>
      </c>
    </row>
    <row r="11" spans="1:8">
      <c r="A11" s="69">
        <v>1</v>
      </c>
      <c r="B11" s="226" t="s">
        <v>30</v>
      </c>
      <c r="C11" s="227"/>
      <c r="D11" s="227"/>
      <c r="E11" s="227"/>
      <c r="F11" s="227"/>
      <c r="G11" s="227"/>
      <c r="H11" s="228"/>
    </row>
    <row r="12" spans="1:8">
      <c r="A12" s="70" t="s">
        <v>31</v>
      </c>
      <c r="B12" s="226" t="s">
        <v>109</v>
      </c>
      <c r="C12" s="227"/>
      <c r="D12" s="227"/>
      <c r="E12" s="227"/>
      <c r="F12" s="227"/>
      <c r="G12" s="227"/>
      <c r="H12" s="228"/>
    </row>
    <row r="13" spans="1:8" ht="22.5">
      <c r="A13" s="15" t="s">
        <v>32</v>
      </c>
      <c r="B13" s="22" t="str">
        <f>Composições!A32</f>
        <v>COMP. 02</v>
      </c>
      <c r="C13" s="19" t="s">
        <v>180</v>
      </c>
      <c r="D13" s="20" t="s">
        <v>6</v>
      </c>
      <c r="E13" s="21">
        <v>1685.45</v>
      </c>
      <c r="F13" s="21"/>
      <c r="G13" s="21">
        <f t="shared" ref="G13" si="0">F13*1.2698</f>
        <v>0</v>
      </c>
      <c r="H13" s="16">
        <f t="shared" ref="H13" si="1">ROUND((E13*G13),2)</f>
        <v>0</v>
      </c>
    </row>
    <row r="14" spans="1:8">
      <c r="A14" s="70" t="s">
        <v>73</v>
      </c>
      <c r="B14" s="226" t="s">
        <v>5</v>
      </c>
      <c r="C14" s="227"/>
      <c r="D14" s="227"/>
      <c r="E14" s="227"/>
      <c r="F14" s="227"/>
      <c r="G14" s="227"/>
      <c r="H14" s="228"/>
    </row>
    <row r="15" spans="1:8" ht="33.75">
      <c r="A15" s="15" t="s">
        <v>74</v>
      </c>
      <c r="B15" s="22" t="s">
        <v>92</v>
      </c>
      <c r="C15" s="19" t="s">
        <v>8</v>
      </c>
      <c r="D15" s="20" t="s">
        <v>7</v>
      </c>
      <c r="E15" s="21">
        <v>780.48</v>
      </c>
      <c r="F15" s="21"/>
      <c r="G15" s="21">
        <f t="shared" ref="G15" si="2">F15*1.2698</f>
        <v>0</v>
      </c>
      <c r="H15" s="16">
        <f t="shared" ref="H15" si="3">ROUND((E15*G15),2)</f>
        <v>0</v>
      </c>
    </row>
    <row r="16" spans="1:8">
      <c r="A16" s="70" t="s">
        <v>116</v>
      </c>
      <c r="B16" s="226" t="s">
        <v>137</v>
      </c>
      <c r="C16" s="227"/>
      <c r="D16" s="227"/>
      <c r="E16" s="227"/>
      <c r="F16" s="227"/>
      <c r="G16" s="227"/>
      <c r="H16" s="228"/>
    </row>
    <row r="17" spans="1:9" ht="45">
      <c r="A17" s="15" t="s">
        <v>117</v>
      </c>
      <c r="B17" s="22" t="s">
        <v>156</v>
      </c>
      <c r="C17" s="19" t="s">
        <v>155</v>
      </c>
      <c r="D17" s="20" t="s">
        <v>14</v>
      </c>
      <c r="E17" s="78">
        <v>101.46</v>
      </c>
      <c r="F17" s="21"/>
      <c r="G17" s="21">
        <f>F17*1.2698</f>
        <v>0</v>
      </c>
      <c r="H17" s="16">
        <f t="shared" ref="H17:H18" si="4">ROUND((E17*G17),2)</f>
        <v>0</v>
      </c>
    </row>
    <row r="18" spans="1:9" ht="33.75">
      <c r="A18" s="15" t="s">
        <v>159</v>
      </c>
      <c r="B18" s="22" t="s">
        <v>93</v>
      </c>
      <c r="C18" s="81" t="s">
        <v>17</v>
      </c>
      <c r="D18" s="20" t="s">
        <v>18</v>
      </c>
      <c r="E18" s="21">
        <v>2318.42</v>
      </c>
      <c r="F18" s="21"/>
      <c r="G18" s="21">
        <f>F18*1.2698</f>
        <v>0</v>
      </c>
      <c r="H18" s="16">
        <f t="shared" si="4"/>
        <v>0</v>
      </c>
    </row>
    <row r="19" spans="1:9" ht="22.5">
      <c r="A19" s="15" t="s">
        <v>160</v>
      </c>
      <c r="B19" s="105" t="s">
        <v>267</v>
      </c>
      <c r="C19" s="104" t="s">
        <v>272</v>
      </c>
      <c r="D19" s="103" t="s">
        <v>16</v>
      </c>
      <c r="E19" s="21">
        <v>121.75</v>
      </c>
      <c r="F19" s="21"/>
      <c r="G19" s="21">
        <f t="shared" ref="G19" si="5">F19*1.2698</f>
        <v>0</v>
      </c>
      <c r="H19" s="16">
        <f t="shared" ref="H19" si="6">ROUND((E19*G19),2)</f>
        <v>0</v>
      </c>
      <c r="I19" s="6"/>
    </row>
    <row r="20" spans="1:9">
      <c r="A20" s="70" t="s">
        <v>118</v>
      </c>
      <c r="B20" s="226" t="s">
        <v>9</v>
      </c>
      <c r="C20" s="227"/>
      <c r="D20" s="227"/>
      <c r="E20" s="227"/>
      <c r="F20" s="227"/>
      <c r="G20" s="227"/>
      <c r="H20" s="228"/>
    </row>
    <row r="21" spans="1:9" ht="22.5">
      <c r="A21" s="15" t="s">
        <v>119</v>
      </c>
      <c r="B21" s="22" t="s">
        <v>111</v>
      </c>
      <c r="C21" s="19" t="s">
        <v>10</v>
      </c>
      <c r="D21" s="20" t="s">
        <v>6</v>
      </c>
      <c r="E21" s="21">
        <v>1685.45</v>
      </c>
      <c r="F21" s="21"/>
      <c r="G21" s="21">
        <f>F21*1.2698</f>
        <v>0</v>
      </c>
      <c r="H21" s="16">
        <f>ROUND((E21*G21),2)</f>
        <v>0</v>
      </c>
    </row>
    <row r="22" spans="1:9">
      <c r="A22" s="214" t="s">
        <v>11</v>
      </c>
      <c r="B22" s="214"/>
      <c r="C22" s="214"/>
      <c r="D22" s="214"/>
      <c r="E22" s="214"/>
      <c r="F22" s="214"/>
      <c r="G22" s="215"/>
      <c r="H22" s="71">
        <f>SUM(H11:H21)</f>
        <v>0</v>
      </c>
    </row>
    <row r="23" spans="1:9">
      <c r="A23" s="70">
        <v>2</v>
      </c>
      <c r="B23" s="226" t="s">
        <v>12</v>
      </c>
      <c r="C23" s="227"/>
      <c r="D23" s="227"/>
      <c r="E23" s="227"/>
      <c r="F23" s="227"/>
      <c r="G23" s="227"/>
      <c r="H23" s="228"/>
    </row>
    <row r="24" spans="1:9">
      <c r="A24" s="70" t="s">
        <v>75</v>
      </c>
      <c r="B24" s="226" t="s">
        <v>13</v>
      </c>
      <c r="C24" s="227"/>
      <c r="D24" s="227"/>
      <c r="E24" s="227"/>
      <c r="F24" s="227"/>
      <c r="G24" s="227"/>
      <c r="H24" s="228"/>
    </row>
    <row r="25" spans="1:9" ht="90">
      <c r="A25" s="15" t="s">
        <v>76</v>
      </c>
      <c r="B25" s="22" t="s">
        <v>149</v>
      </c>
      <c r="C25" s="81" t="s">
        <v>150</v>
      </c>
      <c r="D25" s="20" t="s">
        <v>14</v>
      </c>
      <c r="E25" s="21">
        <v>8571.7000000000007</v>
      </c>
      <c r="F25" s="21"/>
      <c r="G25" s="21">
        <f t="shared" ref="G25" si="7">F25*1.2698</f>
        <v>0</v>
      </c>
      <c r="H25" s="16">
        <f t="shared" ref="H25" si="8">ROUND((E25*G25),2)</f>
        <v>0</v>
      </c>
    </row>
    <row r="26" spans="1:9">
      <c r="A26" s="70" t="s">
        <v>77</v>
      </c>
      <c r="B26" s="226" t="s">
        <v>15</v>
      </c>
      <c r="C26" s="227"/>
      <c r="D26" s="227"/>
      <c r="E26" s="227"/>
      <c r="F26" s="227"/>
      <c r="G26" s="227"/>
      <c r="H26" s="228"/>
    </row>
    <row r="27" spans="1:9" s="83" customFormat="1" ht="78.75">
      <c r="A27" s="82" t="s">
        <v>78</v>
      </c>
      <c r="B27" s="80" t="s">
        <v>152</v>
      </c>
      <c r="C27" s="102" t="s">
        <v>151</v>
      </c>
      <c r="D27" s="75" t="s">
        <v>14</v>
      </c>
      <c r="E27" s="76">
        <v>8021.4</v>
      </c>
      <c r="F27" s="76"/>
      <c r="G27" s="76">
        <f>F27*1.2698</f>
        <v>0</v>
      </c>
      <c r="H27" s="77">
        <f>ROUND((E27*G27),2)</f>
        <v>0</v>
      </c>
      <c r="I27" s="84"/>
    </row>
    <row r="28" spans="1:9" ht="11.25" customHeight="1">
      <c r="A28" s="70" t="s">
        <v>79</v>
      </c>
      <c r="B28" s="226" t="s">
        <v>138</v>
      </c>
      <c r="C28" s="227"/>
      <c r="D28" s="227"/>
      <c r="E28" s="227"/>
      <c r="F28" s="227"/>
      <c r="G28" s="227"/>
      <c r="H28" s="228"/>
    </row>
    <row r="29" spans="1:9" ht="56.25">
      <c r="A29" s="15" t="s">
        <v>80</v>
      </c>
      <c r="B29" s="22" t="s">
        <v>158</v>
      </c>
      <c r="C29" s="19" t="s">
        <v>157</v>
      </c>
      <c r="D29" s="20" t="s">
        <v>16</v>
      </c>
      <c r="E29" s="78">
        <v>2445.25</v>
      </c>
      <c r="F29" s="21"/>
      <c r="G29" s="21">
        <f t="shared" ref="G29" si="9">F29*1.2698</f>
        <v>0</v>
      </c>
      <c r="H29" s="16">
        <f>ROUND((E29*G29),2)</f>
        <v>0</v>
      </c>
    </row>
    <row r="30" spans="1:9" ht="33.75">
      <c r="A30" s="15" t="s">
        <v>120</v>
      </c>
      <c r="B30" s="22" t="s">
        <v>93</v>
      </c>
      <c r="C30" s="81" t="s">
        <v>17</v>
      </c>
      <c r="D30" s="20" t="s">
        <v>18</v>
      </c>
      <c r="E30" s="21">
        <v>3056.56</v>
      </c>
      <c r="F30" s="21"/>
      <c r="G30" s="21">
        <f t="shared" ref="G30" si="10">F30*1.2698</f>
        <v>0</v>
      </c>
      <c r="H30" s="16">
        <f t="shared" ref="H30" si="11">ROUND((E30*G30),2)</f>
        <v>0</v>
      </c>
    </row>
    <row r="31" spans="1:9">
      <c r="A31" s="70" t="s">
        <v>106</v>
      </c>
      <c r="B31" s="226" t="s">
        <v>19</v>
      </c>
      <c r="C31" s="227"/>
      <c r="D31" s="227"/>
      <c r="E31" s="227"/>
      <c r="F31" s="227"/>
      <c r="G31" s="227"/>
      <c r="H31" s="228"/>
    </row>
    <row r="32" spans="1:9" ht="22.5">
      <c r="A32" s="15" t="s">
        <v>107</v>
      </c>
      <c r="B32" s="80" t="s">
        <v>264</v>
      </c>
      <c r="C32" s="81" t="s">
        <v>265</v>
      </c>
      <c r="D32" s="20" t="s">
        <v>14</v>
      </c>
      <c r="E32" s="21">
        <v>1403.56</v>
      </c>
      <c r="F32" s="76"/>
      <c r="G32" s="76">
        <f>F32*1.2025</f>
        <v>0</v>
      </c>
      <c r="H32" s="16">
        <f>ROUND((E32*G32),2)</f>
        <v>0</v>
      </c>
    </row>
    <row r="33" spans="1:8">
      <c r="A33" s="70" t="s">
        <v>121</v>
      </c>
      <c r="B33" s="226" t="s">
        <v>99</v>
      </c>
      <c r="C33" s="227"/>
      <c r="D33" s="227"/>
      <c r="E33" s="227"/>
      <c r="F33" s="227"/>
      <c r="G33" s="227"/>
      <c r="H33" s="228"/>
    </row>
    <row r="34" spans="1:8" ht="33.75">
      <c r="A34" s="15" t="s">
        <v>122</v>
      </c>
      <c r="B34" s="22" t="s">
        <v>236</v>
      </c>
      <c r="C34" s="81" t="s">
        <v>238</v>
      </c>
      <c r="D34" s="20" t="s">
        <v>7</v>
      </c>
      <c r="E34" s="21">
        <v>1463.4</v>
      </c>
      <c r="F34" s="21"/>
      <c r="G34" s="21">
        <f t="shared" ref="G34" si="12">F34*1.2698</f>
        <v>0</v>
      </c>
      <c r="H34" s="16">
        <f>ROUND((E34*G34),2)</f>
        <v>0</v>
      </c>
    </row>
    <row r="35" spans="1:8" ht="33.75">
      <c r="A35" s="15" t="s">
        <v>291</v>
      </c>
      <c r="B35" s="22" t="s">
        <v>237</v>
      </c>
      <c r="C35" s="81" t="s">
        <v>239</v>
      </c>
      <c r="D35" s="20" t="s">
        <v>7</v>
      </c>
      <c r="E35" s="21">
        <v>1014.62</v>
      </c>
      <c r="F35" s="21"/>
      <c r="G35" s="21">
        <f t="shared" ref="G35" si="13">F35*1.2698</f>
        <v>0</v>
      </c>
      <c r="H35" s="16">
        <f>ROUND((E35*G35),2)</f>
        <v>0</v>
      </c>
    </row>
    <row r="36" spans="1:8">
      <c r="A36" s="70" t="s">
        <v>123</v>
      </c>
      <c r="B36" s="226" t="s">
        <v>153</v>
      </c>
      <c r="C36" s="227"/>
      <c r="D36" s="227"/>
      <c r="E36" s="227"/>
      <c r="F36" s="227"/>
      <c r="G36" s="227"/>
      <c r="H36" s="228"/>
    </row>
    <row r="37" spans="1:8" ht="56.25">
      <c r="A37" s="15" t="s">
        <v>124</v>
      </c>
      <c r="B37" s="22" t="s">
        <v>112</v>
      </c>
      <c r="C37" s="81" t="s">
        <v>114</v>
      </c>
      <c r="D37" s="20" t="s">
        <v>49</v>
      </c>
      <c r="E37" s="21">
        <f>30*8</f>
        <v>240</v>
      </c>
      <c r="F37" s="21"/>
      <c r="G37" s="21">
        <f t="shared" ref="G37" si="14">F37*1.2698</f>
        <v>0</v>
      </c>
      <c r="H37" s="16">
        <f t="shared" ref="H37" si="15">ROUND((E37*G37),2)</f>
        <v>0</v>
      </c>
    </row>
    <row r="38" spans="1:8">
      <c r="A38" s="221" t="s">
        <v>11</v>
      </c>
      <c r="B38" s="221"/>
      <c r="C38" s="221"/>
      <c r="D38" s="221"/>
      <c r="E38" s="221"/>
      <c r="F38" s="221"/>
      <c r="G38" s="222"/>
      <c r="H38" s="71">
        <f>SUM(H23:H37)</f>
        <v>0</v>
      </c>
    </row>
    <row r="39" spans="1:8">
      <c r="A39" s="70">
        <v>3</v>
      </c>
      <c r="B39" s="226" t="s">
        <v>20</v>
      </c>
      <c r="C39" s="227"/>
      <c r="D39" s="227"/>
      <c r="E39" s="227"/>
      <c r="F39" s="227"/>
      <c r="G39" s="227"/>
      <c r="H39" s="228"/>
    </row>
    <row r="40" spans="1:8">
      <c r="A40" s="70" t="s">
        <v>83</v>
      </c>
      <c r="B40" s="226" t="s">
        <v>96</v>
      </c>
      <c r="C40" s="227"/>
      <c r="D40" s="227"/>
      <c r="E40" s="227"/>
      <c r="F40" s="227"/>
      <c r="G40" s="227"/>
      <c r="H40" s="228"/>
    </row>
    <row r="41" spans="1:8" ht="45">
      <c r="A41" s="15" t="s">
        <v>84</v>
      </c>
      <c r="B41" s="22" t="s">
        <v>94</v>
      </c>
      <c r="C41" s="19" t="s">
        <v>21</v>
      </c>
      <c r="D41" s="20" t="s">
        <v>14</v>
      </c>
      <c r="E41" s="21">
        <v>78.05</v>
      </c>
      <c r="F41" s="21"/>
      <c r="G41" s="21">
        <f>F41*1.2698</f>
        <v>0</v>
      </c>
      <c r="H41" s="16">
        <f>ROUND((E41*G41),2)</f>
        <v>0</v>
      </c>
    </row>
    <row r="42" spans="1:8" ht="56.25">
      <c r="A42" s="15" t="s">
        <v>125</v>
      </c>
      <c r="B42" s="22" t="s">
        <v>158</v>
      </c>
      <c r="C42" s="19" t="s">
        <v>157</v>
      </c>
      <c r="D42" s="20" t="s">
        <v>16</v>
      </c>
      <c r="E42" s="21">
        <v>132.69</v>
      </c>
      <c r="F42" s="21"/>
      <c r="G42" s="21">
        <f t="shared" ref="G42:G45" si="16">F42*1.2698</f>
        <v>0</v>
      </c>
      <c r="H42" s="16">
        <f t="shared" ref="H42:H45" si="17">ROUND((E42*G42),2)</f>
        <v>0</v>
      </c>
    </row>
    <row r="43" spans="1:8" ht="33.75">
      <c r="A43" s="15" t="s">
        <v>126</v>
      </c>
      <c r="B43" s="22" t="s">
        <v>93</v>
      </c>
      <c r="C43" s="19" t="s">
        <v>17</v>
      </c>
      <c r="D43" s="20" t="s">
        <v>18</v>
      </c>
      <c r="E43" s="21">
        <v>1337</v>
      </c>
      <c r="F43" s="21"/>
      <c r="G43" s="21">
        <f>F43*1.2698</f>
        <v>0</v>
      </c>
      <c r="H43" s="16">
        <f>ROUND((E43*G43),2)</f>
        <v>0</v>
      </c>
    </row>
    <row r="44" spans="1:8" ht="22.5">
      <c r="A44" s="15" t="s">
        <v>127</v>
      </c>
      <c r="B44" s="80" t="s">
        <v>275</v>
      </c>
      <c r="C44" s="19" t="s">
        <v>276</v>
      </c>
      <c r="D44" s="20" t="s">
        <v>7</v>
      </c>
      <c r="E44" s="21">
        <v>780.48</v>
      </c>
      <c r="F44" s="21"/>
      <c r="G44" s="21">
        <f t="shared" si="16"/>
        <v>0</v>
      </c>
      <c r="H44" s="16">
        <f t="shared" si="17"/>
        <v>0</v>
      </c>
    </row>
    <row r="45" spans="1:8" ht="33.75">
      <c r="A45" s="15" t="s">
        <v>128</v>
      </c>
      <c r="B45" s="80" t="s">
        <v>277</v>
      </c>
      <c r="C45" s="19" t="s">
        <v>278</v>
      </c>
      <c r="D45" s="20" t="s">
        <v>7</v>
      </c>
      <c r="E45" s="21">
        <f>E44</f>
        <v>780.48</v>
      </c>
      <c r="F45" s="21"/>
      <c r="G45" s="21">
        <f t="shared" si="16"/>
        <v>0</v>
      </c>
      <c r="H45" s="16">
        <f t="shared" si="17"/>
        <v>0</v>
      </c>
    </row>
    <row r="46" spans="1:8" ht="45">
      <c r="A46" s="15" t="s">
        <v>129</v>
      </c>
      <c r="B46" s="80" t="s">
        <v>273</v>
      </c>
      <c r="C46" s="81" t="s">
        <v>274</v>
      </c>
      <c r="D46" s="20" t="s">
        <v>14</v>
      </c>
      <c r="E46" s="21">
        <v>23.41</v>
      </c>
      <c r="F46" s="21"/>
      <c r="G46" s="21">
        <f>F46*1.2698</f>
        <v>0</v>
      </c>
      <c r="H46" s="16">
        <f>ROUND((E46*G46),2)</f>
        <v>0</v>
      </c>
    </row>
    <row r="47" spans="1:8" ht="22.5">
      <c r="A47" s="15" t="s">
        <v>281</v>
      </c>
      <c r="B47" s="22" t="s">
        <v>279</v>
      </c>
      <c r="C47" s="19" t="s">
        <v>280</v>
      </c>
      <c r="D47" s="20" t="s">
        <v>14</v>
      </c>
      <c r="E47" s="21">
        <f>E46</f>
        <v>23.41</v>
      </c>
      <c r="F47" s="21"/>
      <c r="G47" s="21">
        <f t="shared" ref="G47" si="18">F47*1.2698</f>
        <v>0</v>
      </c>
      <c r="H47" s="16">
        <f t="shared" ref="H47" si="19">ROUND((E47*G47),2)</f>
        <v>0</v>
      </c>
    </row>
    <row r="48" spans="1:8" ht="33.75">
      <c r="A48" s="15" t="s">
        <v>282</v>
      </c>
      <c r="B48" s="22" t="s">
        <v>93</v>
      </c>
      <c r="C48" s="19" t="s">
        <v>262</v>
      </c>
      <c r="D48" s="20" t="s">
        <v>18</v>
      </c>
      <c r="E48" s="21">
        <v>401.01</v>
      </c>
      <c r="F48" s="21"/>
      <c r="G48" s="21">
        <f>F48*1.2698</f>
        <v>0</v>
      </c>
      <c r="H48" s="16">
        <f>ROUND((E48*G48),2)</f>
        <v>0</v>
      </c>
    </row>
    <row r="49" spans="1:9">
      <c r="A49" s="221" t="s">
        <v>11</v>
      </c>
      <c r="B49" s="221"/>
      <c r="C49" s="221"/>
      <c r="D49" s="221"/>
      <c r="E49" s="221"/>
      <c r="F49" s="221"/>
      <c r="G49" s="222"/>
      <c r="H49" s="71">
        <f>SUM(H39:H48)</f>
        <v>0</v>
      </c>
    </row>
    <row r="50" spans="1:9">
      <c r="A50" s="70">
        <v>4</v>
      </c>
      <c r="B50" s="226" t="s">
        <v>22</v>
      </c>
      <c r="C50" s="227"/>
      <c r="D50" s="227"/>
      <c r="E50" s="227"/>
      <c r="F50" s="227"/>
      <c r="G50" s="227"/>
      <c r="H50" s="228"/>
    </row>
    <row r="51" spans="1:9">
      <c r="A51" s="70" t="s">
        <v>85</v>
      </c>
      <c r="B51" s="211" t="s">
        <v>181</v>
      </c>
      <c r="C51" s="212"/>
      <c r="D51" s="212"/>
      <c r="E51" s="212"/>
      <c r="F51" s="212"/>
      <c r="G51" s="212"/>
      <c r="H51" s="213"/>
    </row>
    <row r="52" spans="1:9" ht="45">
      <c r="A52" s="15" t="s">
        <v>86</v>
      </c>
      <c r="B52" s="80" t="s">
        <v>186</v>
      </c>
      <c r="C52" s="81" t="s">
        <v>240</v>
      </c>
      <c r="D52" s="75" t="s">
        <v>6</v>
      </c>
      <c r="E52" s="76">
        <v>1685.45</v>
      </c>
      <c r="F52" s="76"/>
      <c r="G52" s="21">
        <f>F52*1.2698</f>
        <v>0</v>
      </c>
      <c r="H52" s="77">
        <f t="shared" ref="H52" si="20">ROUND((E52*G52),2)</f>
        <v>0</v>
      </c>
    </row>
    <row r="53" spans="1:9" ht="22.5">
      <c r="A53" s="15" t="s">
        <v>130</v>
      </c>
      <c r="B53" s="80" t="s">
        <v>187</v>
      </c>
      <c r="C53" s="81" t="s">
        <v>188</v>
      </c>
      <c r="D53" s="75" t="s">
        <v>6</v>
      </c>
      <c r="E53" s="76">
        <v>1685.45</v>
      </c>
      <c r="F53" s="76"/>
      <c r="G53" s="76">
        <f>F53*1.2025</f>
        <v>0</v>
      </c>
      <c r="H53" s="77">
        <f t="shared" ref="H53" si="21">ROUND((E53*G53),2)</f>
        <v>0</v>
      </c>
    </row>
    <row r="54" spans="1:9">
      <c r="A54" s="70" t="s">
        <v>87</v>
      </c>
      <c r="B54" s="211" t="s">
        <v>148</v>
      </c>
      <c r="C54" s="212"/>
      <c r="D54" s="212"/>
      <c r="E54" s="212"/>
      <c r="F54" s="212"/>
      <c r="G54" s="212"/>
      <c r="H54" s="213"/>
    </row>
    <row r="55" spans="1:9" ht="45.75" customHeight="1">
      <c r="A55" s="15" t="s">
        <v>88</v>
      </c>
      <c r="B55" s="22" t="s">
        <v>242</v>
      </c>
      <c r="C55" s="19" t="s">
        <v>241</v>
      </c>
      <c r="D55" s="20" t="s">
        <v>14</v>
      </c>
      <c r="E55" s="21">
        <v>169.61</v>
      </c>
      <c r="F55" s="21"/>
      <c r="G55" s="21">
        <f>F55*1.2698</f>
        <v>0</v>
      </c>
      <c r="H55" s="16">
        <f>ROUND((E55*G55),2)</f>
        <v>0</v>
      </c>
    </row>
    <row r="56" spans="1:9">
      <c r="A56" s="70" t="s">
        <v>97</v>
      </c>
      <c r="B56" s="211" t="s">
        <v>139</v>
      </c>
      <c r="C56" s="212"/>
      <c r="D56" s="212"/>
      <c r="E56" s="212"/>
      <c r="F56" s="212"/>
      <c r="G56" s="212"/>
      <c r="H56" s="213"/>
    </row>
    <row r="57" spans="1:9" ht="56.25">
      <c r="A57" s="15" t="s">
        <v>98</v>
      </c>
      <c r="B57" s="80" t="s">
        <v>141</v>
      </c>
      <c r="C57" s="81" t="s">
        <v>140</v>
      </c>
      <c r="D57" s="75" t="s">
        <v>40</v>
      </c>
      <c r="E57" s="76">
        <v>3</v>
      </c>
      <c r="F57" s="76"/>
      <c r="G57" s="78">
        <f t="shared" ref="G57:G58" si="22">F57*1.2698</f>
        <v>0</v>
      </c>
      <c r="H57" s="77">
        <f t="shared" ref="H57:H58" si="23">ROUND((E57*G57),2)</f>
        <v>0</v>
      </c>
    </row>
    <row r="58" spans="1:9" ht="56.25">
      <c r="A58" s="15" t="s">
        <v>131</v>
      </c>
      <c r="B58" s="80" t="s">
        <v>143</v>
      </c>
      <c r="C58" s="81" t="s">
        <v>142</v>
      </c>
      <c r="D58" s="75" t="s">
        <v>40</v>
      </c>
      <c r="E58" s="76">
        <v>6</v>
      </c>
      <c r="F58" s="76"/>
      <c r="G58" s="78">
        <f t="shared" si="22"/>
        <v>0</v>
      </c>
      <c r="H58" s="77">
        <f t="shared" si="23"/>
        <v>0</v>
      </c>
    </row>
    <row r="59" spans="1:9" s="79" customFormat="1" ht="56.25">
      <c r="A59" s="15" t="s">
        <v>161</v>
      </c>
      <c r="B59" s="80" t="s">
        <v>146</v>
      </c>
      <c r="C59" s="85" t="s">
        <v>144</v>
      </c>
      <c r="D59" s="75" t="s">
        <v>40</v>
      </c>
      <c r="E59" s="78">
        <v>2</v>
      </c>
      <c r="F59" s="78"/>
      <c r="G59" s="78">
        <f>F59*1.2698</f>
        <v>0</v>
      </c>
      <c r="H59" s="86">
        <f>ROUND((E59*G59),2)</f>
        <v>0</v>
      </c>
    </row>
    <row r="60" spans="1:9" ht="56.25">
      <c r="A60" s="15" t="s">
        <v>162</v>
      </c>
      <c r="B60" s="22" t="s">
        <v>147</v>
      </c>
      <c r="C60" s="19" t="s">
        <v>145</v>
      </c>
      <c r="D60" s="20" t="s">
        <v>25</v>
      </c>
      <c r="E60" s="21">
        <v>7</v>
      </c>
      <c r="F60" s="21"/>
      <c r="G60" s="21">
        <f>F60*1.2698</f>
        <v>0</v>
      </c>
      <c r="H60" s="16">
        <f>ROUND((E60*G60),2)</f>
        <v>0</v>
      </c>
      <c r="I60" s="6"/>
    </row>
    <row r="61" spans="1:9">
      <c r="A61" s="220" t="s">
        <v>11</v>
      </c>
      <c r="B61" s="221"/>
      <c r="C61" s="221"/>
      <c r="D61" s="221"/>
      <c r="E61" s="221"/>
      <c r="F61" s="221"/>
      <c r="G61" s="222"/>
      <c r="H61" s="71">
        <f>SUM(H50:H60)</f>
        <v>0</v>
      </c>
    </row>
    <row r="62" spans="1:9">
      <c r="A62" s="70">
        <v>5</v>
      </c>
      <c r="B62" s="226" t="s">
        <v>100</v>
      </c>
      <c r="C62" s="227"/>
      <c r="D62" s="227"/>
      <c r="E62" s="227"/>
      <c r="F62" s="227"/>
      <c r="G62" s="227"/>
      <c r="H62" s="228"/>
    </row>
    <row r="63" spans="1:9">
      <c r="A63" s="70" t="s">
        <v>89</v>
      </c>
      <c r="B63" s="226" t="s">
        <v>101</v>
      </c>
      <c r="C63" s="229"/>
      <c r="D63" s="227"/>
      <c r="E63" s="227"/>
      <c r="F63" s="227"/>
      <c r="G63" s="227"/>
      <c r="H63" s="228"/>
    </row>
    <row r="64" spans="1:9">
      <c r="A64" s="15" t="s">
        <v>90</v>
      </c>
      <c r="B64" s="22" t="str">
        <f>Composições!A48</f>
        <v>COMP. 03</v>
      </c>
      <c r="C64" s="109" t="s">
        <v>104</v>
      </c>
      <c r="D64" s="20" t="s">
        <v>6</v>
      </c>
      <c r="E64" s="21">
        <v>1685.45</v>
      </c>
      <c r="F64" s="21"/>
      <c r="G64" s="21">
        <f t="shared" ref="G64" si="24">F64*1.2698</f>
        <v>0</v>
      </c>
      <c r="H64" s="16">
        <f t="shared" ref="H64" si="25">ROUND((E64*G64),2)</f>
        <v>0</v>
      </c>
    </row>
    <row r="65" spans="1:9">
      <c r="A65" s="220" t="s">
        <v>11</v>
      </c>
      <c r="B65" s="221"/>
      <c r="C65" s="230"/>
      <c r="D65" s="221"/>
      <c r="E65" s="221"/>
      <c r="F65" s="221"/>
      <c r="G65" s="222"/>
      <c r="H65" s="71">
        <f>SUM(H64)</f>
        <v>0</v>
      </c>
    </row>
    <row r="66" spans="1:9">
      <c r="A66" s="220" t="s">
        <v>24</v>
      </c>
      <c r="B66" s="221"/>
      <c r="C66" s="221"/>
      <c r="D66" s="221"/>
      <c r="E66" s="221"/>
      <c r="F66" s="221"/>
      <c r="G66" s="222"/>
      <c r="H66" s="23">
        <f>H65+H61+H49+H38+H22</f>
        <v>0</v>
      </c>
    </row>
    <row r="74" spans="1:9" s="6" customFormat="1">
      <c r="A74" s="18"/>
      <c r="B74" s="68"/>
      <c r="D74" s="68"/>
      <c r="F74" s="68"/>
      <c r="I74" s="18"/>
    </row>
    <row r="75" spans="1:9" s="6" customFormat="1">
      <c r="A75" s="18"/>
      <c r="B75" s="68"/>
      <c r="D75" s="68"/>
      <c r="F75" s="68"/>
      <c r="I75" s="18"/>
    </row>
    <row r="76" spans="1:9" s="6" customFormat="1">
      <c r="A76" s="18"/>
      <c r="B76" s="68"/>
      <c r="D76" s="68"/>
      <c r="F76" s="68"/>
      <c r="I76" s="18"/>
    </row>
    <row r="84" spans="1:9" s="6" customFormat="1">
      <c r="A84" s="18"/>
      <c r="B84" s="68"/>
      <c r="C84" s="18"/>
      <c r="I84" s="18"/>
    </row>
    <row r="85" spans="1:9" s="6" customFormat="1">
      <c r="A85" s="18"/>
      <c r="B85" s="68"/>
      <c r="C85" s="18"/>
      <c r="I85" s="18"/>
    </row>
    <row r="86" spans="1:9" s="6" customFormat="1">
      <c r="A86" s="18"/>
      <c r="B86" s="68"/>
      <c r="C86" s="18"/>
      <c r="I86" s="18"/>
    </row>
  </sheetData>
  <mergeCells count="34">
    <mergeCell ref="A66:G66"/>
    <mergeCell ref="C5:H5"/>
    <mergeCell ref="C8:H8"/>
    <mergeCell ref="C7:H7"/>
    <mergeCell ref="C6:H6"/>
    <mergeCell ref="B62:H62"/>
    <mergeCell ref="B63:H63"/>
    <mergeCell ref="A65:G65"/>
    <mergeCell ref="B50:H50"/>
    <mergeCell ref="B51:H51"/>
    <mergeCell ref="A61:G61"/>
    <mergeCell ref="A38:G38"/>
    <mergeCell ref="B39:H39"/>
    <mergeCell ref="B40:H40"/>
    <mergeCell ref="A49:G49"/>
    <mergeCell ref="B54:H54"/>
    <mergeCell ref="B56:H56"/>
    <mergeCell ref="B31:H31"/>
    <mergeCell ref="B14:H14"/>
    <mergeCell ref="B20:H20"/>
    <mergeCell ref="B12:H12"/>
    <mergeCell ref="A22:G22"/>
    <mergeCell ref="B23:H23"/>
    <mergeCell ref="B24:H24"/>
    <mergeCell ref="B26:H26"/>
    <mergeCell ref="B28:H28"/>
    <mergeCell ref="B33:H33"/>
    <mergeCell ref="B36:H36"/>
    <mergeCell ref="B16:H16"/>
    <mergeCell ref="C4:H4"/>
    <mergeCell ref="B11:H11"/>
    <mergeCell ref="B1:H1"/>
    <mergeCell ref="C3:H3"/>
    <mergeCell ref="C2:H2"/>
  </mergeCells>
  <printOptions horizontalCentered="1"/>
  <pageMargins left="0.78740157480314965" right="0.19685039370078741" top="0.78740157480314965" bottom="0.59055118110236227" header="0" footer="0.39370078740157483"/>
  <pageSetup paperSize="9" scale="95" fitToHeight="0" orientation="portrait" horizontalDpi="4294967295" verticalDpi="4294967295" r:id="rId1"/>
  <headerFooter>
    <oddFooter>&amp;R&amp;"Arial,Negrito itálico"&amp;8Página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1"/>
  <sheetViews>
    <sheetView showGridLines="0" workbookViewId="0">
      <selection activeCell="G63" sqref="G63"/>
    </sheetView>
  </sheetViews>
  <sheetFormatPr defaultRowHeight="11.25"/>
  <cols>
    <col min="1" max="1" width="5.7109375" style="18" customWidth="1"/>
    <col min="2" max="2" width="9" style="68" customWidth="1"/>
    <col min="3" max="3" width="37.42578125" style="18" customWidth="1"/>
    <col min="4" max="4" width="7.5703125" style="18" customWidth="1"/>
    <col min="5" max="5" width="8.42578125" style="6" customWidth="1"/>
    <col min="6" max="6" width="9.42578125" style="6" customWidth="1"/>
    <col min="7" max="7" width="10.140625" style="6" customWidth="1"/>
    <col min="8" max="8" width="10.5703125" style="6" customWidth="1"/>
    <col min="9" max="16384" width="9.140625" style="18"/>
  </cols>
  <sheetData>
    <row r="1" spans="1:8" ht="11.25" customHeight="1">
      <c r="A1" s="1"/>
      <c r="B1" s="216" t="str">
        <f>Canteiro!B1</f>
        <v>Data: 10/04/2022</v>
      </c>
      <c r="C1" s="216"/>
      <c r="D1" s="216"/>
      <c r="E1" s="216"/>
      <c r="F1" s="216"/>
      <c r="G1" s="216"/>
      <c r="H1" s="217"/>
    </row>
    <row r="2" spans="1:8" s="8" customFormat="1" ht="18" customHeight="1">
      <c r="A2" s="7"/>
      <c r="B2" s="87"/>
      <c r="C2" s="218" t="s">
        <v>0</v>
      </c>
      <c r="D2" s="218"/>
      <c r="E2" s="218"/>
      <c r="F2" s="218"/>
      <c r="G2" s="218"/>
      <c r="H2" s="219"/>
    </row>
    <row r="3" spans="1:8" s="8" customFormat="1" ht="18" customHeight="1">
      <c r="A3" s="7"/>
      <c r="B3" s="87"/>
      <c r="C3" s="218" t="s">
        <v>95</v>
      </c>
      <c r="D3" s="218"/>
      <c r="E3" s="218"/>
      <c r="F3" s="218"/>
      <c r="G3" s="218"/>
      <c r="H3" s="219"/>
    </row>
    <row r="4" spans="1:8" s="8" customFormat="1" ht="15">
      <c r="A4" s="7"/>
      <c r="C4" s="218" t="s">
        <v>251</v>
      </c>
      <c r="D4" s="218"/>
      <c r="E4" s="218"/>
      <c r="F4" s="218"/>
      <c r="G4" s="218"/>
      <c r="H4" s="219"/>
    </row>
    <row r="5" spans="1:8" s="8" customFormat="1" ht="15.75" customHeight="1">
      <c r="A5" s="7"/>
      <c r="C5" s="218" t="s">
        <v>250</v>
      </c>
      <c r="D5" s="218"/>
      <c r="E5" s="218"/>
      <c r="F5" s="218"/>
      <c r="G5" s="218"/>
      <c r="H5" s="219"/>
    </row>
    <row r="6" spans="1:8" s="8" customFormat="1" ht="31.5" customHeight="1">
      <c r="A6" s="7"/>
      <c r="B6" s="87"/>
      <c r="C6" s="218" t="s">
        <v>208</v>
      </c>
      <c r="D6" s="218"/>
      <c r="E6" s="218"/>
      <c r="F6" s="218"/>
      <c r="G6" s="218"/>
      <c r="H6" s="219"/>
    </row>
    <row r="7" spans="1:8" ht="15.75" customHeight="1">
      <c r="A7" s="2"/>
      <c r="B7" s="88"/>
      <c r="C7" s="207" t="str">
        <f>Canteiro!C6</f>
        <v>Leis Sociais = 84,97% | BDI = 26,98% (OBRAS E SERVIÇOS), 20,25% (MATERIAIS)</v>
      </c>
      <c r="D7" s="207"/>
      <c r="E7" s="207"/>
      <c r="F7" s="207"/>
      <c r="G7" s="207"/>
      <c r="H7" s="208"/>
    </row>
    <row r="8" spans="1:8" ht="15.75" customHeight="1">
      <c r="A8" s="3"/>
      <c r="B8" s="89"/>
      <c r="C8" s="209" t="str">
        <f>Canteiro!C7</f>
        <v>DATA BASE - REGIÃO: SINAPI - SP Fev/22; PINI SP Fev/22; CDHU Boletim 185</v>
      </c>
      <c r="D8" s="209"/>
      <c r="E8" s="209"/>
      <c r="F8" s="209"/>
      <c r="G8" s="209"/>
      <c r="H8" s="210"/>
    </row>
    <row r="9" spans="1:8">
      <c r="A9" s="4"/>
      <c r="B9" s="9"/>
      <c r="C9" s="4"/>
      <c r="D9" s="4"/>
      <c r="E9" s="5"/>
      <c r="F9" s="5"/>
      <c r="G9" s="5"/>
      <c r="H9" s="5"/>
    </row>
    <row r="10" spans="1:8" s="10" customFormat="1" ht="33.75">
      <c r="A10" s="11" t="s">
        <v>27</v>
      </c>
      <c r="B10" s="12" t="s">
        <v>182</v>
      </c>
      <c r="C10" s="11" t="s">
        <v>1</v>
      </c>
      <c r="D10" s="12" t="s">
        <v>2</v>
      </c>
      <c r="E10" s="13" t="s">
        <v>3</v>
      </c>
      <c r="F10" s="14" t="s">
        <v>28</v>
      </c>
      <c r="G10" s="14" t="s">
        <v>29</v>
      </c>
      <c r="H10" s="13" t="s">
        <v>4</v>
      </c>
    </row>
    <row r="11" spans="1:8">
      <c r="A11" s="69">
        <v>1</v>
      </c>
      <c r="B11" s="226" t="s">
        <v>30</v>
      </c>
      <c r="C11" s="227"/>
      <c r="D11" s="227"/>
      <c r="E11" s="227"/>
      <c r="F11" s="227"/>
      <c r="G11" s="227"/>
      <c r="H11" s="228"/>
    </row>
    <row r="12" spans="1:8">
      <c r="A12" s="70" t="s">
        <v>31</v>
      </c>
      <c r="B12" s="226" t="s">
        <v>109</v>
      </c>
      <c r="C12" s="227"/>
      <c r="D12" s="227"/>
      <c r="E12" s="227"/>
      <c r="F12" s="227"/>
      <c r="G12" s="227"/>
      <c r="H12" s="228"/>
    </row>
    <row r="13" spans="1:8" ht="14.25" customHeight="1">
      <c r="A13" s="15" t="s">
        <v>32</v>
      </c>
      <c r="B13" s="22" t="str">
        <f>Composições!A32</f>
        <v>COMP. 02</v>
      </c>
      <c r="C13" s="19" t="s">
        <v>180</v>
      </c>
      <c r="D13" s="20" t="s">
        <v>6</v>
      </c>
      <c r="E13" s="21">
        <v>1108.5</v>
      </c>
      <c r="F13" s="21"/>
      <c r="G13" s="21">
        <f t="shared" ref="G13" si="0">F13*1.2698</f>
        <v>0</v>
      </c>
      <c r="H13" s="16">
        <f t="shared" ref="H13" si="1">ROUND((E13*G13),2)</f>
        <v>0</v>
      </c>
    </row>
    <row r="14" spans="1:8">
      <c r="A14" s="70" t="s">
        <v>73</v>
      </c>
      <c r="B14" s="226" t="s">
        <v>5</v>
      </c>
      <c r="C14" s="227"/>
      <c r="D14" s="227"/>
      <c r="E14" s="227"/>
      <c r="F14" s="227"/>
      <c r="G14" s="227"/>
      <c r="H14" s="228"/>
    </row>
    <row r="15" spans="1:8" ht="33.75">
      <c r="A15" s="15" t="s">
        <v>74</v>
      </c>
      <c r="B15" s="22" t="s">
        <v>92</v>
      </c>
      <c r="C15" s="19" t="s">
        <v>8</v>
      </c>
      <c r="D15" s="20" t="s">
        <v>7</v>
      </c>
      <c r="E15" s="21">
        <v>892.45</v>
      </c>
      <c r="F15" s="21"/>
      <c r="G15" s="21">
        <f t="shared" ref="G15:G17" si="2">F15*1.2698</f>
        <v>0</v>
      </c>
      <c r="H15" s="16">
        <f t="shared" ref="H15:H17" si="3">ROUND((E15*G15),2)</f>
        <v>0</v>
      </c>
    </row>
    <row r="16" spans="1:8" ht="22.5">
      <c r="A16" s="15" t="s">
        <v>115</v>
      </c>
      <c r="B16" s="22" t="s">
        <v>286</v>
      </c>
      <c r="C16" s="19" t="s">
        <v>285</v>
      </c>
      <c r="D16" s="20" t="s">
        <v>6</v>
      </c>
      <c r="E16" s="21">
        <v>20</v>
      </c>
      <c r="F16" s="21"/>
      <c r="G16" s="21">
        <f t="shared" si="2"/>
        <v>0</v>
      </c>
      <c r="H16" s="16">
        <f t="shared" si="3"/>
        <v>0</v>
      </c>
    </row>
    <row r="17" spans="1:9" ht="33.75">
      <c r="A17" s="15" t="s">
        <v>219</v>
      </c>
      <c r="B17" s="22" t="s">
        <v>288</v>
      </c>
      <c r="C17" s="19" t="s">
        <v>287</v>
      </c>
      <c r="D17" s="75" t="s">
        <v>45</v>
      </c>
      <c r="E17" s="21">
        <v>1.35</v>
      </c>
      <c r="F17" s="21"/>
      <c r="G17" s="21">
        <f t="shared" si="2"/>
        <v>0</v>
      </c>
      <c r="H17" s="16">
        <f t="shared" si="3"/>
        <v>0</v>
      </c>
    </row>
    <row r="18" spans="1:9">
      <c r="A18" s="70" t="s">
        <v>116</v>
      </c>
      <c r="B18" s="226" t="s">
        <v>226</v>
      </c>
      <c r="C18" s="227"/>
      <c r="D18" s="227"/>
      <c r="E18" s="227"/>
      <c r="F18" s="227"/>
      <c r="G18" s="227"/>
      <c r="H18" s="228"/>
    </row>
    <row r="19" spans="1:9" ht="33.75">
      <c r="A19" s="15" t="s">
        <v>117</v>
      </c>
      <c r="B19" s="22" t="s">
        <v>228</v>
      </c>
      <c r="C19" s="19" t="s">
        <v>227</v>
      </c>
      <c r="D19" s="20" t="s">
        <v>40</v>
      </c>
      <c r="E19" s="21">
        <v>3</v>
      </c>
      <c r="F19" s="21"/>
      <c r="G19" s="21">
        <f t="shared" ref="G19:G20" si="4">F19*1.2698</f>
        <v>0</v>
      </c>
      <c r="H19" s="16">
        <f t="shared" ref="H19:H20" si="5">ROUND((E19*G19),2)</f>
        <v>0</v>
      </c>
    </row>
    <row r="20" spans="1:9" ht="33.75">
      <c r="A20" s="15" t="s">
        <v>159</v>
      </c>
      <c r="B20" s="22" t="s">
        <v>230</v>
      </c>
      <c r="C20" s="19" t="s">
        <v>229</v>
      </c>
      <c r="D20" s="20" t="s">
        <v>40</v>
      </c>
      <c r="E20" s="21">
        <f>E19</f>
        <v>3</v>
      </c>
      <c r="F20" s="21"/>
      <c r="G20" s="21">
        <f t="shared" si="4"/>
        <v>0</v>
      </c>
      <c r="H20" s="16">
        <f t="shared" si="5"/>
        <v>0</v>
      </c>
    </row>
    <row r="21" spans="1:9">
      <c r="A21" s="70" t="s">
        <v>118</v>
      </c>
      <c r="B21" s="226" t="s">
        <v>137</v>
      </c>
      <c r="C21" s="227"/>
      <c r="D21" s="227"/>
      <c r="E21" s="227"/>
      <c r="F21" s="227"/>
      <c r="G21" s="227"/>
      <c r="H21" s="228"/>
    </row>
    <row r="22" spans="1:9" ht="45">
      <c r="A22" s="15" t="s">
        <v>119</v>
      </c>
      <c r="B22" s="22" t="s">
        <v>156</v>
      </c>
      <c r="C22" s="19" t="s">
        <v>155</v>
      </c>
      <c r="D22" s="20" t="s">
        <v>14</v>
      </c>
      <c r="E22" s="78">
        <v>116.02</v>
      </c>
      <c r="F22" s="21"/>
      <c r="G22" s="21">
        <f>F22*1.2698</f>
        <v>0</v>
      </c>
      <c r="H22" s="16">
        <f t="shared" ref="H22:H24" si="6">ROUND((E22*G22),2)</f>
        <v>0</v>
      </c>
    </row>
    <row r="23" spans="1:9" ht="33.75">
      <c r="A23" s="15" t="s">
        <v>231</v>
      </c>
      <c r="B23" s="22" t="s">
        <v>93</v>
      </c>
      <c r="C23" s="81" t="s">
        <v>17</v>
      </c>
      <c r="D23" s="20" t="s">
        <v>18</v>
      </c>
      <c r="E23" s="21">
        <v>2662.62</v>
      </c>
      <c r="F23" s="21"/>
      <c r="G23" s="21">
        <f>F23*1.2698</f>
        <v>0</v>
      </c>
      <c r="H23" s="16">
        <f t="shared" si="6"/>
        <v>0</v>
      </c>
    </row>
    <row r="24" spans="1:9" ht="22.5">
      <c r="A24" s="15" t="s">
        <v>232</v>
      </c>
      <c r="B24" s="105" t="s">
        <v>267</v>
      </c>
      <c r="C24" s="104" t="s">
        <v>272</v>
      </c>
      <c r="D24" s="103" t="s">
        <v>16</v>
      </c>
      <c r="E24" s="21">
        <f>E22*1.2</f>
        <v>139.22399999999999</v>
      </c>
      <c r="F24" s="21"/>
      <c r="G24" s="21">
        <f t="shared" ref="G24" si="7">F24*1.2698</f>
        <v>0</v>
      </c>
      <c r="H24" s="16">
        <f t="shared" si="6"/>
        <v>0</v>
      </c>
      <c r="I24" s="6"/>
    </row>
    <row r="25" spans="1:9">
      <c r="A25" s="70" t="s">
        <v>233</v>
      </c>
      <c r="B25" s="226" t="s">
        <v>9</v>
      </c>
      <c r="C25" s="227"/>
      <c r="D25" s="227"/>
      <c r="E25" s="227"/>
      <c r="F25" s="227"/>
      <c r="G25" s="227"/>
      <c r="H25" s="228"/>
    </row>
    <row r="26" spans="1:9" ht="22.5">
      <c r="A26" s="15" t="s">
        <v>234</v>
      </c>
      <c r="B26" s="22" t="s">
        <v>111</v>
      </c>
      <c r="C26" s="19" t="s">
        <v>10</v>
      </c>
      <c r="D26" s="20" t="s">
        <v>6</v>
      </c>
      <c r="E26" s="21">
        <v>1108.5</v>
      </c>
      <c r="F26" s="21"/>
      <c r="G26" s="21">
        <f>F26*1.2698</f>
        <v>0</v>
      </c>
      <c r="H26" s="16">
        <f>ROUND((E26*G26),2)</f>
        <v>0</v>
      </c>
    </row>
    <row r="27" spans="1:9">
      <c r="A27" s="214" t="s">
        <v>11</v>
      </c>
      <c r="B27" s="214"/>
      <c r="C27" s="214"/>
      <c r="D27" s="214"/>
      <c r="E27" s="214"/>
      <c r="F27" s="214"/>
      <c r="G27" s="215"/>
      <c r="H27" s="71">
        <f>SUM(H11:H26)</f>
        <v>0</v>
      </c>
    </row>
    <row r="28" spans="1:9">
      <c r="A28" s="70">
        <v>2</v>
      </c>
      <c r="B28" s="226" t="s">
        <v>12</v>
      </c>
      <c r="C28" s="227"/>
      <c r="D28" s="227"/>
      <c r="E28" s="227"/>
      <c r="F28" s="227"/>
      <c r="G28" s="227"/>
      <c r="H28" s="228"/>
    </row>
    <row r="29" spans="1:9">
      <c r="A29" s="70" t="s">
        <v>75</v>
      </c>
      <c r="B29" s="226" t="s">
        <v>13</v>
      </c>
      <c r="C29" s="227"/>
      <c r="D29" s="227"/>
      <c r="E29" s="227"/>
      <c r="F29" s="227"/>
      <c r="G29" s="227"/>
      <c r="H29" s="228"/>
    </row>
    <row r="30" spans="1:9" ht="78.75" customHeight="1">
      <c r="A30" s="15" t="s">
        <v>76</v>
      </c>
      <c r="B30" s="22" t="s">
        <v>149</v>
      </c>
      <c r="C30" s="81" t="s">
        <v>150</v>
      </c>
      <c r="D30" s="20" t="s">
        <v>14</v>
      </c>
      <c r="E30" s="21">
        <v>3904.14</v>
      </c>
      <c r="F30" s="21"/>
      <c r="G30" s="21">
        <f t="shared" ref="G30" si="8">F30*1.2698</f>
        <v>0</v>
      </c>
      <c r="H30" s="16">
        <f t="shared" ref="H30" si="9">ROUND((E30*G30),2)</f>
        <v>0</v>
      </c>
    </row>
    <row r="31" spans="1:9">
      <c r="A31" s="70" t="s">
        <v>77</v>
      </c>
      <c r="B31" s="226" t="s">
        <v>15</v>
      </c>
      <c r="C31" s="227"/>
      <c r="D31" s="227"/>
      <c r="E31" s="227"/>
      <c r="F31" s="227"/>
      <c r="G31" s="227"/>
      <c r="H31" s="228"/>
    </row>
    <row r="32" spans="1:9" s="83" customFormat="1" ht="78.75">
      <c r="A32" s="82" t="s">
        <v>78</v>
      </c>
      <c r="B32" s="80" t="s">
        <v>152</v>
      </c>
      <c r="C32" s="102" t="s">
        <v>151</v>
      </c>
      <c r="D32" s="75" t="s">
        <v>14</v>
      </c>
      <c r="E32" s="76">
        <v>3663.48</v>
      </c>
      <c r="F32" s="76"/>
      <c r="G32" s="76">
        <f>F32*1.2698</f>
        <v>0</v>
      </c>
      <c r="H32" s="77">
        <f>ROUND((E32*G32),2)</f>
        <v>0</v>
      </c>
      <c r="I32" s="84"/>
    </row>
    <row r="33" spans="1:8" ht="11.25" customHeight="1">
      <c r="A33" s="70" t="s">
        <v>79</v>
      </c>
      <c r="B33" s="226" t="s">
        <v>138</v>
      </c>
      <c r="C33" s="227"/>
      <c r="D33" s="227"/>
      <c r="E33" s="227"/>
      <c r="F33" s="227"/>
      <c r="G33" s="227"/>
      <c r="H33" s="228"/>
    </row>
    <row r="34" spans="1:8" ht="56.25">
      <c r="A34" s="15" t="s">
        <v>80</v>
      </c>
      <c r="B34" s="22" t="s">
        <v>158</v>
      </c>
      <c r="C34" s="19" t="s">
        <v>157</v>
      </c>
      <c r="D34" s="20" t="s">
        <v>16</v>
      </c>
      <c r="E34" s="78">
        <v>1319.18</v>
      </c>
      <c r="F34" s="21"/>
      <c r="G34" s="21">
        <f t="shared" ref="G34:G35" si="10">F34*1.2698</f>
        <v>0</v>
      </c>
      <c r="H34" s="16">
        <f>ROUND((E34*G34),2)</f>
        <v>0</v>
      </c>
    </row>
    <row r="35" spans="1:8" ht="33.75">
      <c r="A35" s="15" t="s">
        <v>120</v>
      </c>
      <c r="B35" s="22" t="s">
        <v>93</v>
      </c>
      <c r="C35" s="81" t="s">
        <v>17</v>
      </c>
      <c r="D35" s="20" t="s">
        <v>18</v>
      </c>
      <c r="E35" s="21">
        <v>3199.1</v>
      </c>
      <c r="F35" s="21"/>
      <c r="G35" s="21">
        <f t="shared" si="10"/>
        <v>0</v>
      </c>
      <c r="H35" s="16">
        <f t="shared" ref="H35" si="11">ROUND((E35*G35),2)</f>
        <v>0</v>
      </c>
    </row>
    <row r="36" spans="1:8">
      <c r="A36" s="70" t="s">
        <v>106</v>
      </c>
      <c r="B36" s="226" t="s">
        <v>19</v>
      </c>
      <c r="C36" s="227"/>
      <c r="D36" s="227"/>
      <c r="E36" s="227"/>
      <c r="F36" s="227"/>
      <c r="G36" s="227"/>
      <c r="H36" s="228"/>
    </row>
    <row r="37" spans="1:8" ht="22.5">
      <c r="A37" s="15" t="s">
        <v>107</v>
      </c>
      <c r="B37" s="80" t="s">
        <v>264</v>
      </c>
      <c r="C37" s="81" t="s">
        <v>265</v>
      </c>
      <c r="D37" s="20" t="s">
        <v>14</v>
      </c>
      <c r="E37" s="21">
        <v>1482.37</v>
      </c>
      <c r="F37" s="76"/>
      <c r="G37" s="76">
        <f>F37*1.2025</f>
        <v>0</v>
      </c>
      <c r="H37" s="16">
        <f>ROUND((E37*G37),2)</f>
        <v>0</v>
      </c>
    </row>
    <row r="38" spans="1:8">
      <c r="A38" s="70" t="s">
        <v>121</v>
      </c>
      <c r="B38" s="226" t="s">
        <v>99</v>
      </c>
      <c r="C38" s="227"/>
      <c r="D38" s="227"/>
      <c r="E38" s="227"/>
      <c r="F38" s="227"/>
      <c r="G38" s="227"/>
      <c r="H38" s="228"/>
    </row>
    <row r="39" spans="1:8" ht="33.75">
      <c r="A39" s="15" t="s">
        <v>122</v>
      </c>
      <c r="B39" s="22" t="s">
        <v>236</v>
      </c>
      <c r="C39" s="81" t="s">
        <v>238</v>
      </c>
      <c r="D39" s="20" t="s">
        <v>7</v>
      </c>
      <c r="E39" s="21">
        <v>2059.5</v>
      </c>
      <c r="F39" s="21"/>
      <c r="G39" s="21">
        <f t="shared" ref="G39:G40" si="12">F39*1.2698</f>
        <v>0</v>
      </c>
      <c r="H39" s="16">
        <f>ROUND((E39*G39),2)</f>
        <v>0</v>
      </c>
    </row>
    <row r="40" spans="1:8" ht="33.75">
      <c r="A40" s="15" t="s">
        <v>291</v>
      </c>
      <c r="B40" s="22" t="s">
        <v>237</v>
      </c>
      <c r="C40" s="81" t="s">
        <v>239</v>
      </c>
      <c r="D40" s="20" t="s">
        <v>7</v>
      </c>
      <c r="E40" s="21">
        <v>1318.08</v>
      </c>
      <c r="F40" s="21"/>
      <c r="G40" s="21">
        <f t="shared" si="12"/>
        <v>0</v>
      </c>
      <c r="H40" s="16">
        <f>ROUND((E40*G40),2)</f>
        <v>0</v>
      </c>
    </row>
    <row r="41" spans="1:8">
      <c r="A41" s="70" t="s">
        <v>123</v>
      </c>
      <c r="B41" s="226" t="s">
        <v>153</v>
      </c>
      <c r="C41" s="227"/>
      <c r="D41" s="227"/>
      <c r="E41" s="227"/>
      <c r="F41" s="227"/>
      <c r="G41" s="227"/>
      <c r="H41" s="228"/>
    </row>
    <row r="42" spans="1:8" ht="56.25">
      <c r="A42" s="15" t="s">
        <v>124</v>
      </c>
      <c r="B42" s="22" t="s">
        <v>112</v>
      </c>
      <c r="C42" s="81" t="s">
        <v>114</v>
      </c>
      <c r="D42" s="20" t="s">
        <v>49</v>
      </c>
      <c r="E42" s="21">
        <f>30*8</f>
        <v>240</v>
      </c>
      <c r="F42" s="21"/>
      <c r="G42" s="21">
        <f t="shared" ref="G42" si="13">F42*1.2698</f>
        <v>0</v>
      </c>
      <c r="H42" s="16">
        <f t="shared" ref="H42" si="14">ROUND((E42*G42),2)</f>
        <v>0</v>
      </c>
    </row>
    <row r="43" spans="1:8">
      <c r="A43" s="221" t="s">
        <v>11</v>
      </c>
      <c r="B43" s="221"/>
      <c r="C43" s="221"/>
      <c r="D43" s="221"/>
      <c r="E43" s="221"/>
      <c r="F43" s="221"/>
      <c r="G43" s="222"/>
      <c r="H43" s="71">
        <f>SUM(H28:H42)</f>
        <v>0</v>
      </c>
    </row>
    <row r="44" spans="1:8">
      <c r="A44" s="70">
        <v>3</v>
      </c>
      <c r="B44" s="226" t="s">
        <v>20</v>
      </c>
      <c r="C44" s="227"/>
      <c r="D44" s="227"/>
      <c r="E44" s="227"/>
      <c r="F44" s="227"/>
      <c r="G44" s="227"/>
      <c r="H44" s="228"/>
    </row>
    <row r="45" spans="1:8">
      <c r="A45" s="70" t="s">
        <v>81</v>
      </c>
      <c r="B45" s="226" t="s">
        <v>220</v>
      </c>
      <c r="C45" s="227"/>
      <c r="D45" s="227"/>
      <c r="E45" s="227"/>
      <c r="F45" s="227"/>
      <c r="G45" s="227"/>
      <c r="H45" s="228"/>
    </row>
    <row r="46" spans="1:8" ht="67.5">
      <c r="A46" s="15" t="s">
        <v>82</v>
      </c>
      <c r="B46" s="22" t="s">
        <v>222</v>
      </c>
      <c r="C46" s="19" t="s">
        <v>224</v>
      </c>
      <c r="D46" s="20" t="s">
        <v>6</v>
      </c>
      <c r="E46" s="21">
        <v>20</v>
      </c>
      <c r="F46" s="21"/>
      <c r="G46" s="21">
        <f>F46*1.2698</f>
        <v>0</v>
      </c>
      <c r="H46" s="16">
        <f>ROUND((E46*G46),2)</f>
        <v>0</v>
      </c>
    </row>
    <row r="47" spans="1:8" ht="33.75">
      <c r="A47" s="15" t="s">
        <v>221</v>
      </c>
      <c r="B47" s="22" t="s">
        <v>223</v>
      </c>
      <c r="C47" s="19" t="s">
        <v>225</v>
      </c>
      <c r="D47" s="20" t="s">
        <v>6</v>
      </c>
      <c r="E47" s="21">
        <v>20</v>
      </c>
      <c r="F47" s="21"/>
      <c r="G47" s="21">
        <f t="shared" ref="G47" si="15">F47*1.2698</f>
        <v>0</v>
      </c>
      <c r="H47" s="16">
        <f t="shared" ref="H47" si="16">ROUND((E47*G47),2)</f>
        <v>0</v>
      </c>
    </row>
    <row r="48" spans="1:8">
      <c r="A48" s="70" t="s">
        <v>83</v>
      </c>
      <c r="B48" s="226" t="s">
        <v>96</v>
      </c>
      <c r="C48" s="227"/>
      <c r="D48" s="227"/>
      <c r="E48" s="227"/>
      <c r="F48" s="227"/>
      <c r="G48" s="227"/>
      <c r="H48" s="228"/>
    </row>
    <row r="49" spans="1:8" ht="36.75" customHeight="1">
      <c r="A49" s="15" t="s">
        <v>84</v>
      </c>
      <c r="B49" s="22" t="s">
        <v>94</v>
      </c>
      <c r="C49" s="19" t="s">
        <v>21</v>
      </c>
      <c r="D49" s="20" t="s">
        <v>14</v>
      </c>
      <c r="E49" s="21">
        <v>82.25</v>
      </c>
      <c r="F49" s="21"/>
      <c r="G49" s="21">
        <f>F49*1.2698</f>
        <v>0</v>
      </c>
      <c r="H49" s="16">
        <f>ROUND((E49*G49),2)</f>
        <v>0</v>
      </c>
    </row>
    <row r="50" spans="1:8" ht="56.25">
      <c r="A50" s="15" t="s">
        <v>125</v>
      </c>
      <c r="B50" s="22" t="s">
        <v>158</v>
      </c>
      <c r="C50" s="19" t="s">
        <v>157</v>
      </c>
      <c r="D50" s="20" t="s">
        <v>16</v>
      </c>
      <c r="E50" s="21">
        <v>151.72999999999999</v>
      </c>
      <c r="F50" s="21"/>
      <c r="G50" s="21">
        <f t="shared" ref="G50:G53" si="17">F50*1.2698</f>
        <v>0</v>
      </c>
      <c r="H50" s="16">
        <f t="shared" ref="H50:H53" si="18">ROUND((E50*G50),2)</f>
        <v>0</v>
      </c>
    </row>
    <row r="51" spans="1:8" ht="33.75">
      <c r="A51" s="15" t="s">
        <v>126</v>
      </c>
      <c r="B51" s="22" t="s">
        <v>93</v>
      </c>
      <c r="C51" s="19" t="s">
        <v>17</v>
      </c>
      <c r="D51" s="20" t="s">
        <v>18</v>
      </c>
      <c r="E51" s="21">
        <v>1559.2</v>
      </c>
      <c r="F51" s="21"/>
      <c r="G51" s="21">
        <f>F51*1.2698</f>
        <v>0</v>
      </c>
      <c r="H51" s="16">
        <f>ROUND((E51*G51),2)</f>
        <v>0</v>
      </c>
    </row>
    <row r="52" spans="1:8" ht="22.5">
      <c r="A52" s="15" t="s">
        <v>127</v>
      </c>
      <c r="B52" s="80" t="s">
        <v>275</v>
      </c>
      <c r="C52" s="19" t="s">
        <v>276</v>
      </c>
      <c r="D52" s="20" t="s">
        <v>7</v>
      </c>
      <c r="E52" s="21">
        <v>892.45</v>
      </c>
      <c r="F52" s="21"/>
      <c r="G52" s="21">
        <f t="shared" si="17"/>
        <v>0</v>
      </c>
      <c r="H52" s="16">
        <f t="shared" si="18"/>
        <v>0</v>
      </c>
    </row>
    <row r="53" spans="1:8" ht="33.75">
      <c r="A53" s="15" t="s">
        <v>128</v>
      </c>
      <c r="B53" s="80" t="s">
        <v>277</v>
      </c>
      <c r="C53" s="19" t="s">
        <v>278</v>
      </c>
      <c r="D53" s="20" t="s">
        <v>7</v>
      </c>
      <c r="E53" s="21">
        <f>E52</f>
        <v>892.45</v>
      </c>
      <c r="F53" s="21"/>
      <c r="G53" s="21">
        <f t="shared" si="17"/>
        <v>0</v>
      </c>
      <c r="H53" s="16">
        <f t="shared" si="18"/>
        <v>0</v>
      </c>
    </row>
    <row r="54" spans="1:8" ht="45">
      <c r="A54" s="15" t="s">
        <v>129</v>
      </c>
      <c r="B54" s="80" t="s">
        <v>273</v>
      </c>
      <c r="C54" s="81" t="s">
        <v>274</v>
      </c>
      <c r="D54" s="20" t="s">
        <v>14</v>
      </c>
      <c r="E54" s="21">
        <v>26.77</v>
      </c>
      <c r="F54" s="21"/>
      <c r="G54" s="21">
        <f>F54*1.2698</f>
        <v>0</v>
      </c>
      <c r="H54" s="16">
        <f>ROUND((E54*G54),2)</f>
        <v>0</v>
      </c>
    </row>
    <row r="55" spans="1:8" ht="22.5">
      <c r="A55" s="15" t="s">
        <v>281</v>
      </c>
      <c r="B55" s="22" t="s">
        <v>279</v>
      </c>
      <c r="C55" s="19" t="s">
        <v>280</v>
      </c>
      <c r="D55" s="20" t="s">
        <v>14</v>
      </c>
      <c r="E55" s="21">
        <f>E54</f>
        <v>26.77</v>
      </c>
      <c r="F55" s="21"/>
      <c r="G55" s="21">
        <f t="shared" ref="G55" si="19">F55*1.2698</f>
        <v>0</v>
      </c>
      <c r="H55" s="16">
        <f t="shared" ref="H55" si="20">ROUND((E55*G55),2)</f>
        <v>0</v>
      </c>
    </row>
    <row r="56" spans="1:8" ht="33.75">
      <c r="A56" s="15" t="s">
        <v>282</v>
      </c>
      <c r="B56" s="22" t="s">
        <v>93</v>
      </c>
      <c r="C56" s="19" t="s">
        <v>262</v>
      </c>
      <c r="D56" s="20" t="s">
        <v>18</v>
      </c>
      <c r="E56" s="21">
        <v>467.67</v>
      </c>
      <c r="F56" s="21"/>
      <c r="G56" s="21">
        <f>F56*1.2698</f>
        <v>0</v>
      </c>
      <c r="H56" s="16">
        <f>ROUND((E56*G56),2)</f>
        <v>0</v>
      </c>
    </row>
    <row r="57" spans="1:8">
      <c r="A57" s="221" t="s">
        <v>11</v>
      </c>
      <c r="B57" s="221"/>
      <c r="C57" s="221"/>
      <c r="D57" s="221"/>
      <c r="E57" s="221"/>
      <c r="F57" s="221"/>
      <c r="G57" s="222"/>
      <c r="H57" s="71">
        <f>SUM(H44:H56)</f>
        <v>0</v>
      </c>
    </row>
    <row r="58" spans="1:8">
      <c r="A58" s="70">
        <v>4</v>
      </c>
      <c r="B58" s="226" t="s">
        <v>22</v>
      </c>
      <c r="C58" s="227"/>
      <c r="D58" s="227"/>
      <c r="E58" s="227"/>
      <c r="F58" s="227"/>
      <c r="G58" s="227"/>
      <c r="H58" s="228"/>
    </row>
    <row r="59" spans="1:8">
      <c r="A59" s="70" t="s">
        <v>85</v>
      </c>
      <c r="B59" s="211" t="s">
        <v>181</v>
      </c>
      <c r="C59" s="212"/>
      <c r="D59" s="212"/>
      <c r="E59" s="212"/>
      <c r="F59" s="212"/>
      <c r="G59" s="212"/>
      <c r="H59" s="213"/>
    </row>
    <row r="60" spans="1:8" ht="45">
      <c r="A60" s="15" t="s">
        <v>86</v>
      </c>
      <c r="B60" s="80" t="s">
        <v>245</v>
      </c>
      <c r="C60" s="81" t="s">
        <v>246</v>
      </c>
      <c r="D60" s="75" t="s">
        <v>6</v>
      </c>
      <c r="E60" s="76">
        <v>1108.5</v>
      </c>
      <c r="F60" s="76"/>
      <c r="G60" s="21">
        <f>F60*1.2698</f>
        <v>0</v>
      </c>
      <c r="H60" s="77">
        <f t="shared" ref="H60:H61" si="21">ROUND((E60*G60),2)</f>
        <v>0</v>
      </c>
    </row>
    <row r="61" spans="1:8" ht="22.5">
      <c r="A61" s="15" t="s">
        <v>130</v>
      </c>
      <c r="B61" s="80" t="s">
        <v>247</v>
      </c>
      <c r="C61" s="81" t="s">
        <v>248</v>
      </c>
      <c r="D61" s="75" t="s">
        <v>6</v>
      </c>
      <c r="E61" s="76">
        <v>1108.5</v>
      </c>
      <c r="F61" s="76"/>
      <c r="G61" s="76">
        <f>F61*1.2025</f>
        <v>0</v>
      </c>
      <c r="H61" s="77">
        <f t="shared" si="21"/>
        <v>0</v>
      </c>
    </row>
    <row r="62" spans="1:8">
      <c r="A62" s="70" t="s">
        <v>87</v>
      </c>
      <c r="B62" s="211" t="s">
        <v>148</v>
      </c>
      <c r="C62" s="212"/>
      <c r="D62" s="212"/>
      <c r="E62" s="212"/>
      <c r="F62" s="212"/>
      <c r="G62" s="212"/>
      <c r="H62" s="213"/>
    </row>
    <row r="63" spans="1:8" ht="35.25" customHeight="1">
      <c r="A63" s="15" t="s">
        <v>88</v>
      </c>
      <c r="B63" s="22" t="s">
        <v>242</v>
      </c>
      <c r="C63" s="19" t="s">
        <v>241</v>
      </c>
      <c r="D63" s="20" t="s">
        <v>14</v>
      </c>
      <c r="E63" s="21">
        <v>102.41</v>
      </c>
      <c r="F63" s="21"/>
      <c r="G63" s="21">
        <f>F63*1.2698</f>
        <v>0</v>
      </c>
      <c r="H63" s="16">
        <f>ROUND((E63*G63),2)</f>
        <v>0</v>
      </c>
    </row>
    <row r="64" spans="1:8">
      <c r="A64" s="70" t="s">
        <v>97</v>
      </c>
      <c r="B64" s="211" t="s">
        <v>139</v>
      </c>
      <c r="C64" s="212"/>
      <c r="D64" s="212"/>
      <c r="E64" s="212"/>
      <c r="F64" s="212"/>
      <c r="G64" s="212"/>
      <c r="H64" s="213"/>
    </row>
    <row r="65" spans="1:9" ht="48.75" customHeight="1">
      <c r="A65" s="15" t="s">
        <v>98</v>
      </c>
      <c r="B65" s="80" t="s">
        <v>141</v>
      </c>
      <c r="C65" s="81" t="s">
        <v>140</v>
      </c>
      <c r="D65" s="75" t="s">
        <v>40</v>
      </c>
      <c r="E65" s="76">
        <v>7</v>
      </c>
      <c r="F65" s="76"/>
      <c r="G65" s="78">
        <f t="shared" ref="G65:G66" si="22">F65*1.2698</f>
        <v>0</v>
      </c>
      <c r="H65" s="77">
        <f t="shared" ref="H65:H66" si="23">ROUND((E65*G65),2)</f>
        <v>0</v>
      </c>
    </row>
    <row r="66" spans="1:9" ht="50.25" customHeight="1">
      <c r="A66" s="15" t="s">
        <v>131</v>
      </c>
      <c r="B66" s="80" t="s">
        <v>143</v>
      </c>
      <c r="C66" s="81" t="s">
        <v>142</v>
      </c>
      <c r="D66" s="75" t="s">
        <v>40</v>
      </c>
      <c r="E66" s="76">
        <v>3</v>
      </c>
      <c r="F66" s="76"/>
      <c r="G66" s="78">
        <f t="shared" si="22"/>
        <v>0</v>
      </c>
      <c r="H66" s="77">
        <f t="shared" si="23"/>
        <v>0</v>
      </c>
    </row>
    <row r="67" spans="1:9" s="79" customFormat="1" ht="48.75" customHeight="1">
      <c r="A67" s="15" t="s">
        <v>161</v>
      </c>
      <c r="B67" s="80" t="s">
        <v>146</v>
      </c>
      <c r="C67" s="85" t="s">
        <v>144</v>
      </c>
      <c r="D67" s="75" t="s">
        <v>40</v>
      </c>
      <c r="E67" s="78">
        <v>3</v>
      </c>
      <c r="F67" s="78"/>
      <c r="G67" s="78">
        <f>F67*1.2698</f>
        <v>0</v>
      </c>
      <c r="H67" s="86">
        <f>ROUND((E67*G67),2)</f>
        <v>0</v>
      </c>
    </row>
    <row r="68" spans="1:9" ht="48" customHeight="1">
      <c r="A68" s="15" t="s">
        <v>162</v>
      </c>
      <c r="B68" s="22" t="s">
        <v>147</v>
      </c>
      <c r="C68" s="19" t="s">
        <v>145</v>
      </c>
      <c r="D68" s="75" t="s">
        <v>40</v>
      </c>
      <c r="E68" s="21">
        <v>8</v>
      </c>
      <c r="F68" s="21"/>
      <c r="G68" s="21">
        <f>F68*1.2698</f>
        <v>0</v>
      </c>
      <c r="H68" s="16">
        <f>ROUND((E68*G68),2)</f>
        <v>0</v>
      </c>
      <c r="I68" s="6"/>
    </row>
    <row r="69" spans="1:9" ht="33.75">
      <c r="A69" s="15" t="s">
        <v>211</v>
      </c>
      <c r="B69" s="22" t="s">
        <v>210</v>
      </c>
      <c r="C69" s="19" t="s">
        <v>209</v>
      </c>
      <c r="D69" s="20" t="s">
        <v>6</v>
      </c>
      <c r="E69" s="21">
        <v>1.62</v>
      </c>
      <c r="F69" s="21"/>
      <c r="G69" s="21">
        <f>F69*1.2698</f>
        <v>0</v>
      </c>
      <c r="H69" s="16">
        <f>ROUND((E69*G69),2)</f>
        <v>0</v>
      </c>
      <c r="I69" s="6"/>
    </row>
    <row r="70" spans="1:9">
      <c r="A70" s="220" t="s">
        <v>11</v>
      </c>
      <c r="B70" s="221"/>
      <c r="C70" s="221"/>
      <c r="D70" s="221"/>
      <c r="E70" s="221"/>
      <c r="F70" s="221"/>
      <c r="G70" s="222"/>
      <c r="H70" s="71">
        <f>SUM(H58:H69)</f>
        <v>0</v>
      </c>
    </row>
    <row r="71" spans="1:9">
      <c r="A71" s="70">
        <v>5</v>
      </c>
      <c r="B71" s="226" t="s">
        <v>100</v>
      </c>
      <c r="C71" s="227"/>
      <c r="D71" s="227"/>
      <c r="E71" s="227"/>
      <c r="F71" s="227"/>
      <c r="G71" s="227"/>
      <c r="H71" s="228"/>
    </row>
    <row r="72" spans="1:9">
      <c r="A72" s="70" t="s">
        <v>89</v>
      </c>
      <c r="B72" s="226" t="s">
        <v>101</v>
      </c>
      <c r="C72" s="229"/>
      <c r="D72" s="227"/>
      <c r="E72" s="227"/>
      <c r="F72" s="227"/>
      <c r="G72" s="227"/>
      <c r="H72" s="228"/>
    </row>
    <row r="73" spans="1:9">
      <c r="A73" s="15" t="s">
        <v>90</v>
      </c>
      <c r="B73" s="22" t="str">
        <f>Composições!A48</f>
        <v>COMP. 03</v>
      </c>
      <c r="C73" s="109" t="s">
        <v>104</v>
      </c>
      <c r="D73" s="20" t="s">
        <v>6</v>
      </c>
      <c r="E73" s="21">
        <v>1108.5</v>
      </c>
      <c r="F73" s="21"/>
      <c r="G73" s="21">
        <f t="shared" ref="G73" si="24">F73*1.2698</f>
        <v>0</v>
      </c>
      <c r="H73" s="16">
        <f t="shared" ref="H73" si="25">ROUND((E73*G73),2)</f>
        <v>0</v>
      </c>
    </row>
    <row r="74" spans="1:9">
      <c r="A74" s="220" t="s">
        <v>11</v>
      </c>
      <c r="B74" s="221"/>
      <c r="C74" s="230"/>
      <c r="D74" s="221"/>
      <c r="E74" s="221"/>
      <c r="F74" s="221"/>
      <c r="G74" s="222"/>
      <c r="H74" s="71">
        <f>SUM(H73)</f>
        <v>0</v>
      </c>
    </row>
    <row r="75" spans="1:9">
      <c r="A75" s="220" t="s">
        <v>24</v>
      </c>
      <c r="B75" s="221"/>
      <c r="C75" s="221"/>
      <c r="D75" s="221"/>
      <c r="E75" s="221"/>
      <c r="F75" s="221"/>
      <c r="G75" s="222"/>
      <c r="H75" s="23">
        <f>H74+H70+H57+H43+H27</f>
        <v>0</v>
      </c>
    </row>
    <row r="79" spans="1:9" s="6" customFormat="1">
      <c r="A79" s="18"/>
      <c r="B79" s="68"/>
      <c r="D79" s="68"/>
      <c r="F79" s="68"/>
      <c r="I79" s="18"/>
    </row>
    <row r="80" spans="1:9" s="6" customFormat="1">
      <c r="A80" s="18"/>
      <c r="B80" s="68"/>
      <c r="D80" s="68"/>
      <c r="F80" s="68"/>
      <c r="I80" s="18"/>
    </row>
    <row r="81" spans="1:9" s="6" customFormat="1">
      <c r="A81" s="18"/>
      <c r="B81" s="68"/>
      <c r="D81" s="68"/>
      <c r="F81" s="68"/>
      <c r="I81" s="18"/>
    </row>
    <row r="89" spans="1:9" s="6" customFormat="1">
      <c r="A89" s="18"/>
      <c r="B89" s="68"/>
      <c r="C89" s="18"/>
      <c r="I89" s="18"/>
    </row>
    <row r="90" spans="1:9" s="6" customFormat="1">
      <c r="A90" s="18"/>
      <c r="B90" s="68"/>
      <c r="C90" s="18"/>
      <c r="I90" s="18"/>
    </row>
    <row r="91" spans="1:9" s="6" customFormat="1">
      <c r="A91" s="18"/>
      <c r="B91" s="68"/>
      <c r="C91" s="18"/>
      <c r="I91" s="18"/>
    </row>
  </sheetData>
  <mergeCells count="36">
    <mergeCell ref="A75:G75"/>
    <mergeCell ref="B45:H45"/>
    <mergeCell ref="B48:H48"/>
    <mergeCell ref="A57:G57"/>
    <mergeCell ref="B58:H58"/>
    <mergeCell ref="B59:H59"/>
    <mergeCell ref="B62:H62"/>
    <mergeCell ref="B64:H64"/>
    <mergeCell ref="A70:G70"/>
    <mergeCell ref="B71:H71"/>
    <mergeCell ref="B72:H72"/>
    <mergeCell ref="A74:G74"/>
    <mergeCell ref="B44:H44"/>
    <mergeCell ref="B21:H21"/>
    <mergeCell ref="B25:H25"/>
    <mergeCell ref="A27:G27"/>
    <mergeCell ref="B28:H28"/>
    <mergeCell ref="B29:H29"/>
    <mergeCell ref="B31:H31"/>
    <mergeCell ref="B33:H33"/>
    <mergeCell ref="B38:H38"/>
    <mergeCell ref="B41:H41"/>
    <mergeCell ref="B36:H36"/>
    <mergeCell ref="A43:G43"/>
    <mergeCell ref="B18:H18"/>
    <mergeCell ref="C6:H6"/>
    <mergeCell ref="B1:H1"/>
    <mergeCell ref="C2:H2"/>
    <mergeCell ref="C3:H3"/>
    <mergeCell ref="C4:H4"/>
    <mergeCell ref="C5:H5"/>
    <mergeCell ref="C7:H7"/>
    <mergeCell ref="C8:H8"/>
    <mergeCell ref="B11:H11"/>
    <mergeCell ref="B12:H12"/>
    <mergeCell ref="B14:H14"/>
  </mergeCells>
  <printOptions horizontalCentered="1"/>
  <pageMargins left="0.78740157480314965" right="0.19685039370078741" top="0.78740157480314965" bottom="0.59055118110236227" header="0" footer="0.39370078740157483"/>
  <pageSetup paperSize="9" scale="94" fitToHeight="0" orientation="portrait" horizontalDpi="4294967295" verticalDpi="4294967295" r:id="rId1"/>
  <headerFooter>
    <oddFooter>&amp;R&amp;"Arial,Negrito itálico"&amp;8Página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8"/>
  <sheetViews>
    <sheetView showGridLines="0" topLeftCell="A46" workbookViewId="0">
      <selection activeCell="D73" sqref="D73:D78"/>
    </sheetView>
  </sheetViews>
  <sheetFormatPr defaultRowHeight="11.25"/>
  <cols>
    <col min="1" max="1" width="5.7109375" style="18" customWidth="1"/>
    <col min="2" max="2" width="9" style="68" customWidth="1"/>
    <col min="3" max="3" width="37" style="18" customWidth="1"/>
    <col min="4" max="4" width="7.5703125" style="18" customWidth="1"/>
    <col min="5" max="5" width="8.42578125" style="6" customWidth="1"/>
    <col min="6" max="6" width="9.42578125" style="6" customWidth="1"/>
    <col min="7" max="7" width="9.28515625" style="6" customWidth="1"/>
    <col min="8" max="8" width="10.85546875" style="6" customWidth="1"/>
    <col min="9" max="16384" width="9.140625" style="18"/>
  </cols>
  <sheetData>
    <row r="1" spans="1:8" ht="11.25" customHeight="1">
      <c r="A1" s="1"/>
      <c r="B1" s="216" t="str">
        <f>Canteiro!B1</f>
        <v>Data: 10/04/2022</v>
      </c>
      <c r="C1" s="216"/>
      <c r="D1" s="216"/>
      <c r="E1" s="216"/>
      <c r="F1" s="216"/>
      <c r="G1" s="216"/>
      <c r="H1" s="217"/>
    </row>
    <row r="2" spans="1:8" s="8" customFormat="1" ht="18" customHeight="1">
      <c r="A2" s="7"/>
      <c r="B2" s="87"/>
      <c r="C2" s="218" t="s">
        <v>0</v>
      </c>
      <c r="D2" s="218"/>
      <c r="E2" s="218"/>
      <c r="F2" s="218"/>
      <c r="G2" s="218"/>
      <c r="H2" s="219"/>
    </row>
    <row r="3" spans="1:8" s="8" customFormat="1" ht="18" customHeight="1">
      <c r="A3" s="7"/>
      <c r="B3" s="87"/>
      <c r="C3" s="218" t="s">
        <v>95</v>
      </c>
      <c r="D3" s="218"/>
      <c r="E3" s="218"/>
      <c r="F3" s="218"/>
      <c r="G3" s="218"/>
      <c r="H3" s="219"/>
    </row>
    <row r="4" spans="1:8" s="8" customFormat="1" ht="15">
      <c r="A4" s="7"/>
      <c r="C4" s="218" t="s">
        <v>251</v>
      </c>
      <c r="D4" s="218"/>
      <c r="E4" s="218"/>
      <c r="F4" s="218"/>
      <c r="G4" s="218"/>
      <c r="H4" s="219"/>
    </row>
    <row r="5" spans="1:8" s="8" customFormat="1" ht="15">
      <c r="A5" s="7"/>
      <c r="C5" s="218" t="s">
        <v>183</v>
      </c>
      <c r="D5" s="218"/>
      <c r="E5" s="218"/>
      <c r="F5" s="218"/>
      <c r="G5" s="218"/>
      <c r="H5" s="219"/>
    </row>
    <row r="6" spans="1:8" s="8" customFormat="1" ht="31.5" customHeight="1">
      <c r="A6" s="7"/>
      <c r="B6" s="87"/>
      <c r="C6" s="218" t="s">
        <v>252</v>
      </c>
      <c r="D6" s="218"/>
      <c r="E6" s="218"/>
      <c r="F6" s="218"/>
      <c r="G6" s="218"/>
      <c r="H6" s="219"/>
    </row>
    <row r="7" spans="1:8" ht="15.75" customHeight="1">
      <c r="A7" s="2"/>
      <c r="B7" s="88"/>
      <c r="C7" s="207" t="str">
        <f>Canteiro!C6</f>
        <v>Leis Sociais = 84,97% | BDI = 26,98% (OBRAS E SERVIÇOS), 20,25% (MATERIAIS)</v>
      </c>
      <c r="D7" s="207"/>
      <c r="E7" s="207"/>
      <c r="F7" s="207"/>
      <c r="G7" s="207"/>
      <c r="H7" s="208"/>
    </row>
    <row r="8" spans="1:8" ht="15.75" customHeight="1">
      <c r="A8" s="3"/>
      <c r="B8" s="89"/>
      <c r="C8" s="209" t="str">
        <f>Canteiro!C7</f>
        <v>DATA BASE - REGIÃO: SINAPI - SP Fev/22; PINI SP Fev/22; CDHU Boletim 185</v>
      </c>
      <c r="D8" s="209"/>
      <c r="E8" s="209"/>
      <c r="F8" s="209"/>
      <c r="G8" s="209"/>
      <c r="H8" s="210"/>
    </row>
    <row r="9" spans="1:8">
      <c r="A9" s="4"/>
      <c r="B9" s="9"/>
      <c r="C9" s="4"/>
      <c r="D9" s="4"/>
      <c r="E9" s="5"/>
      <c r="F9" s="5"/>
      <c r="G9" s="5"/>
      <c r="H9" s="5"/>
    </row>
    <row r="10" spans="1:8" s="10" customFormat="1" ht="33.75">
      <c r="A10" s="11" t="s">
        <v>27</v>
      </c>
      <c r="B10" s="12" t="s">
        <v>182</v>
      </c>
      <c r="C10" s="11" t="s">
        <v>1</v>
      </c>
      <c r="D10" s="12" t="s">
        <v>2</v>
      </c>
      <c r="E10" s="13" t="s">
        <v>3</v>
      </c>
      <c r="F10" s="14" t="s">
        <v>28</v>
      </c>
      <c r="G10" s="14" t="s">
        <v>29</v>
      </c>
      <c r="H10" s="13" t="s">
        <v>4</v>
      </c>
    </row>
    <row r="11" spans="1:8">
      <c r="A11" s="69">
        <v>1</v>
      </c>
      <c r="B11" s="226" t="s">
        <v>30</v>
      </c>
      <c r="C11" s="227"/>
      <c r="D11" s="227"/>
      <c r="E11" s="227"/>
      <c r="F11" s="227"/>
      <c r="G11" s="227"/>
      <c r="H11" s="228"/>
    </row>
    <row r="12" spans="1:8">
      <c r="A12" s="70" t="s">
        <v>31</v>
      </c>
      <c r="B12" s="226" t="s">
        <v>109</v>
      </c>
      <c r="C12" s="227"/>
      <c r="D12" s="227"/>
      <c r="E12" s="227"/>
      <c r="F12" s="227"/>
      <c r="G12" s="227"/>
      <c r="H12" s="228"/>
    </row>
    <row r="13" spans="1:8" ht="22.5">
      <c r="A13" s="15" t="s">
        <v>32</v>
      </c>
      <c r="B13" s="22" t="str">
        <f>Composições!A32</f>
        <v>COMP. 02</v>
      </c>
      <c r="C13" s="19" t="s">
        <v>180</v>
      </c>
      <c r="D13" s="20" t="s">
        <v>6</v>
      </c>
      <c r="E13" s="21">
        <v>1667.18</v>
      </c>
      <c r="F13" s="21"/>
      <c r="G13" s="21">
        <f t="shared" ref="G13" si="0">F13*1.2698</f>
        <v>0</v>
      </c>
      <c r="H13" s="16">
        <f t="shared" ref="H13" si="1">ROUND((E13*G13),2)</f>
        <v>0</v>
      </c>
    </row>
    <row r="14" spans="1:8">
      <c r="A14" s="70" t="s">
        <v>73</v>
      </c>
      <c r="B14" s="226" t="s">
        <v>5</v>
      </c>
      <c r="C14" s="227"/>
      <c r="D14" s="227"/>
      <c r="E14" s="227"/>
      <c r="F14" s="227"/>
      <c r="G14" s="227"/>
      <c r="H14" s="228"/>
    </row>
    <row r="15" spans="1:8" ht="33.75">
      <c r="A15" s="15" t="s">
        <v>74</v>
      </c>
      <c r="B15" s="22" t="s">
        <v>92</v>
      </c>
      <c r="C15" s="19" t="s">
        <v>8</v>
      </c>
      <c r="D15" s="20" t="s">
        <v>7</v>
      </c>
      <c r="E15" s="21">
        <v>3167.64</v>
      </c>
      <c r="F15" s="21"/>
      <c r="G15" s="21">
        <f t="shared" ref="G15" si="2">F15*1.2698</f>
        <v>0</v>
      </c>
      <c r="H15" s="16">
        <f t="shared" ref="H15" si="3">ROUND((E15*G15),2)</f>
        <v>0</v>
      </c>
    </row>
    <row r="16" spans="1:8">
      <c r="A16" s="70" t="s">
        <v>116</v>
      </c>
      <c r="B16" s="226" t="s">
        <v>137</v>
      </c>
      <c r="C16" s="227"/>
      <c r="D16" s="227"/>
      <c r="E16" s="227"/>
      <c r="F16" s="227"/>
      <c r="G16" s="227"/>
      <c r="H16" s="228"/>
    </row>
    <row r="17" spans="1:9" ht="48" customHeight="1">
      <c r="A17" s="15" t="s">
        <v>117</v>
      </c>
      <c r="B17" s="22" t="s">
        <v>156</v>
      </c>
      <c r="C17" s="19" t="s">
        <v>155</v>
      </c>
      <c r="D17" s="20" t="s">
        <v>14</v>
      </c>
      <c r="E17" s="78">
        <v>443.47</v>
      </c>
      <c r="F17" s="21"/>
      <c r="G17" s="21">
        <f>F17*1.2698</f>
        <v>0</v>
      </c>
      <c r="H17" s="16">
        <f t="shared" ref="H17:H19" si="4">ROUND((E17*G17),2)</f>
        <v>0</v>
      </c>
    </row>
    <row r="18" spans="1:9" ht="36" customHeight="1">
      <c r="A18" s="15" t="s">
        <v>159</v>
      </c>
      <c r="B18" s="22" t="s">
        <v>93</v>
      </c>
      <c r="C18" s="81" t="s">
        <v>17</v>
      </c>
      <c r="D18" s="20" t="s">
        <v>18</v>
      </c>
      <c r="E18" s="21">
        <v>10687.62</v>
      </c>
      <c r="F18" s="21"/>
      <c r="G18" s="21">
        <f>F18*1.2698</f>
        <v>0</v>
      </c>
      <c r="H18" s="16">
        <f t="shared" si="4"/>
        <v>0</v>
      </c>
    </row>
    <row r="19" spans="1:9" ht="22.5">
      <c r="A19" s="15" t="s">
        <v>160</v>
      </c>
      <c r="B19" s="105" t="s">
        <v>267</v>
      </c>
      <c r="C19" s="104" t="s">
        <v>272</v>
      </c>
      <c r="D19" s="103" t="s">
        <v>16</v>
      </c>
      <c r="E19" s="21">
        <f>E17*1.2</f>
        <v>532.16399999999999</v>
      </c>
      <c r="F19" s="21"/>
      <c r="G19" s="21">
        <f t="shared" ref="G19" si="5">F19*1.2698</f>
        <v>0</v>
      </c>
      <c r="H19" s="16">
        <f t="shared" si="4"/>
        <v>0</v>
      </c>
      <c r="I19" s="6"/>
    </row>
    <row r="20" spans="1:9">
      <c r="A20" s="70" t="s">
        <v>118</v>
      </c>
      <c r="B20" s="226" t="s">
        <v>9</v>
      </c>
      <c r="C20" s="227"/>
      <c r="D20" s="227"/>
      <c r="E20" s="227"/>
      <c r="F20" s="227"/>
      <c r="G20" s="227"/>
      <c r="H20" s="228"/>
    </row>
    <row r="21" spans="1:9" ht="22.5">
      <c r="A21" s="15" t="s">
        <v>119</v>
      </c>
      <c r="B21" s="22" t="s">
        <v>111</v>
      </c>
      <c r="C21" s="19" t="s">
        <v>10</v>
      </c>
      <c r="D21" s="20" t="s">
        <v>6</v>
      </c>
      <c r="E21" s="21">
        <v>1667.18</v>
      </c>
      <c r="F21" s="21"/>
      <c r="G21" s="21">
        <f>F21*1.2698</f>
        <v>0</v>
      </c>
      <c r="H21" s="16">
        <f>ROUND((E21*G21),2)</f>
        <v>0</v>
      </c>
    </row>
    <row r="22" spans="1:9">
      <c r="A22" s="214" t="s">
        <v>11</v>
      </c>
      <c r="B22" s="214"/>
      <c r="C22" s="214"/>
      <c r="D22" s="214"/>
      <c r="E22" s="214"/>
      <c r="F22" s="214"/>
      <c r="G22" s="215"/>
      <c r="H22" s="71">
        <f>SUM(H11:H21)</f>
        <v>0</v>
      </c>
    </row>
    <row r="23" spans="1:9">
      <c r="A23" s="70">
        <v>2</v>
      </c>
      <c r="B23" s="226" t="s">
        <v>12</v>
      </c>
      <c r="C23" s="227"/>
      <c r="D23" s="227"/>
      <c r="E23" s="227"/>
      <c r="F23" s="227"/>
      <c r="G23" s="227"/>
      <c r="H23" s="228"/>
    </row>
    <row r="24" spans="1:9">
      <c r="A24" s="70" t="s">
        <v>75</v>
      </c>
      <c r="B24" s="226" t="s">
        <v>13</v>
      </c>
      <c r="C24" s="227"/>
      <c r="D24" s="227"/>
      <c r="E24" s="227"/>
      <c r="F24" s="227"/>
      <c r="G24" s="227"/>
      <c r="H24" s="228"/>
    </row>
    <row r="25" spans="1:9" ht="80.25" customHeight="1">
      <c r="A25" s="15" t="s">
        <v>76</v>
      </c>
      <c r="B25" s="22" t="s">
        <v>149</v>
      </c>
      <c r="C25" s="81" t="s">
        <v>150</v>
      </c>
      <c r="D25" s="20" t="s">
        <v>14</v>
      </c>
      <c r="E25" s="21">
        <v>3921.21</v>
      </c>
      <c r="F25" s="21"/>
      <c r="G25" s="21">
        <f t="shared" ref="G25" si="6">F25*1.2698</f>
        <v>0</v>
      </c>
      <c r="H25" s="16">
        <f t="shared" ref="H25" si="7">ROUND((E25*G25),2)</f>
        <v>0</v>
      </c>
    </row>
    <row r="26" spans="1:9">
      <c r="A26" s="70" t="s">
        <v>77</v>
      </c>
      <c r="B26" s="226" t="s">
        <v>15</v>
      </c>
      <c r="C26" s="227"/>
      <c r="D26" s="227"/>
      <c r="E26" s="227"/>
      <c r="F26" s="227"/>
      <c r="G26" s="227"/>
      <c r="H26" s="228"/>
    </row>
    <row r="27" spans="1:9" s="83" customFormat="1" ht="81.75" customHeight="1">
      <c r="A27" s="82" t="s">
        <v>78</v>
      </c>
      <c r="B27" s="80" t="s">
        <v>152</v>
      </c>
      <c r="C27" s="102" t="s">
        <v>151</v>
      </c>
      <c r="D27" s="75" t="s">
        <v>14</v>
      </c>
      <c r="E27" s="76">
        <v>3183.07</v>
      </c>
      <c r="F27" s="76"/>
      <c r="G27" s="76">
        <f>F27*1.2698</f>
        <v>0</v>
      </c>
      <c r="H27" s="77">
        <f>ROUND((E27*G27),2)</f>
        <v>0</v>
      </c>
      <c r="I27" s="84"/>
    </row>
    <row r="28" spans="1:9" ht="11.25" customHeight="1">
      <c r="A28" s="70" t="s">
        <v>79</v>
      </c>
      <c r="B28" s="226" t="s">
        <v>138</v>
      </c>
      <c r="C28" s="227"/>
      <c r="D28" s="227"/>
      <c r="E28" s="227"/>
      <c r="F28" s="227"/>
      <c r="G28" s="227"/>
      <c r="H28" s="228"/>
    </row>
    <row r="29" spans="1:9" ht="56.25">
      <c r="A29" s="15" t="s">
        <v>80</v>
      </c>
      <c r="B29" s="22" t="s">
        <v>158</v>
      </c>
      <c r="C29" s="19" t="s">
        <v>157</v>
      </c>
      <c r="D29" s="20" t="s">
        <v>16</v>
      </c>
      <c r="E29" s="78">
        <v>6273.94</v>
      </c>
      <c r="F29" s="21"/>
      <c r="G29" s="21">
        <f t="shared" ref="G29:G30" si="8">F29*1.2698</f>
        <v>0</v>
      </c>
      <c r="H29" s="16">
        <f>ROUND((E29*G29),2)</f>
        <v>0</v>
      </c>
    </row>
    <row r="30" spans="1:9" ht="33.75">
      <c r="A30" s="15" t="s">
        <v>120</v>
      </c>
      <c r="B30" s="22" t="s">
        <v>93</v>
      </c>
      <c r="C30" s="81" t="s">
        <v>17</v>
      </c>
      <c r="D30" s="20" t="s">
        <v>18</v>
      </c>
      <c r="E30" s="21">
        <v>7842.42</v>
      </c>
      <c r="F30" s="21"/>
      <c r="G30" s="21">
        <f t="shared" si="8"/>
        <v>0</v>
      </c>
      <c r="H30" s="16">
        <f t="shared" ref="H30" si="9">ROUND((E30*G30),2)</f>
        <v>0</v>
      </c>
    </row>
    <row r="31" spans="1:9">
      <c r="A31" s="70" t="s">
        <v>106</v>
      </c>
      <c r="B31" s="226" t="s">
        <v>19</v>
      </c>
      <c r="C31" s="227"/>
      <c r="D31" s="227"/>
      <c r="E31" s="227"/>
      <c r="F31" s="227"/>
      <c r="G31" s="227"/>
      <c r="H31" s="228"/>
    </row>
    <row r="32" spans="1:9" ht="22.5">
      <c r="A32" s="15" t="s">
        <v>107</v>
      </c>
      <c r="B32" s="80" t="s">
        <v>264</v>
      </c>
      <c r="C32" s="81" t="s">
        <v>265</v>
      </c>
      <c r="D32" s="20" t="s">
        <v>14</v>
      </c>
      <c r="E32" s="21">
        <v>3183.07</v>
      </c>
      <c r="F32" s="76"/>
      <c r="G32" s="76">
        <f>F32*1.2025</f>
        <v>0</v>
      </c>
      <c r="H32" s="16">
        <f>ROUND((E32*G32),2)</f>
        <v>0</v>
      </c>
    </row>
    <row r="33" spans="1:8">
      <c r="A33" s="70" t="s">
        <v>121</v>
      </c>
      <c r="B33" s="226" t="s">
        <v>99</v>
      </c>
      <c r="C33" s="227"/>
      <c r="D33" s="227"/>
      <c r="E33" s="227"/>
      <c r="F33" s="227"/>
      <c r="G33" s="227"/>
      <c r="H33" s="228"/>
    </row>
    <row r="34" spans="1:8" ht="33.75">
      <c r="A34" s="15" t="s">
        <v>122</v>
      </c>
      <c r="B34" s="22" t="s">
        <v>236</v>
      </c>
      <c r="C34" s="81" t="s">
        <v>238</v>
      </c>
      <c r="D34" s="20" t="s">
        <v>7</v>
      </c>
      <c r="E34" s="21">
        <v>5001.54</v>
      </c>
      <c r="F34" s="21"/>
      <c r="G34" s="21">
        <f t="shared" ref="G34:G35" si="10">F34*1.2698</f>
        <v>0</v>
      </c>
      <c r="H34" s="16">
        <f>ROUND((E34*G34),2)</f>
        <v>0</v>
      </c>
    </row>
    <row r="35" spans="1:8" ht="33.75">
      <c r="A35" s="15" t="s">
        <v>291</v>
      </c>
      <c r="B35" s="22" t="s">
        <v>237</v>
      </c>
      <c r="C35" s="81" t="s">
        <v>239</v>
      </c>
      <c r="D35" s="20" t="s">
        <v>7</v>
      </c>
      <c r="E35" s="21">
        <v>366.78</v>
      </c>
      <c r="F35" s="21"/>
      <c r="G35" s="21">
        <f t="shared" si="10"/>
        <v>0</v>
      </c>
      <c r="H35" s="16">
        <f>ROUND((E35*G35),2)</f>
        <v>0</v>
      </c>
    </row>
    <row r="36" spans="1:8">
      <c r="A36" s="70" t="s">
        <v>123</v>
      </c>
      <c r="B36" s="226" t="s">
        <v>153</v>
      </c>
      <c r="C36" s="227"/>
      <c r="D36" s="227"/>
      <c r="E36" s="227"/>
      <c r="F36" s="227"/>
      <c r="G36" s="227"/>
      <c r="H36" s="228"/>
    </row>
    <row r="37" spans="1:8" ht="56.25">
      <c r="A37" s="15" t="s">
        <v>124</v>
      </c>
      <c r="B37" s="22" t="s">
        <v>112</v>
      </c>
      <c r="C37" s="81" t="s">
        <v>114</v>
      </c>
      <c r="D37" s="20" t="s">
        <v>49</v>
      </c>
      <c r="E37" s="21">
        <f>30*8</f>
        <v>240</v>
      </c>
      <c r="F37" s="21"/>
      <c r="G37" s="21">
        <f t="shared" ref="G37" si="11">F37*1.2698</f>
        <v>0</v>
      </c>
      <c r="H37" s="16">
        <f t="shared" ref="H37" si="12">ROUND((E37*G37),2)</f>
        <v>0</v>
      </c>
    </row>
    <row r="38" spans="1:8">
      <c r="A38" s="221" t="s">
        <v>11</v>
      </c>
      <c r="B38" s="221"/>
      <c r="C38" s="221"/>
      <c r="D38" s="221"/>
      <c r="E38" s="221"/>
      <c r="F38" s="221"/>
      <c r="G38" s="222"/>
      <c r="H38" s="71">
        <f>SUM(H23:H37)</f>
        <v>0</v>
      </c>
    </row>
    <row r="39" spans="1:8">
      <c r="A39" s="70">
        <v>3</v>
      </c>
      <c r="B39" s="226" t="s">
        <v>20</v>
      </c>
      <c r="C39" s="227"/>
      <c r="D39" s="227"/>
      <c r="E39" s="227"/>
      <c r="F39" s="227"/>
      <c r="G39" s="227"/>
      <c r="H39" s="228"/>
    </row>
    <row r="40" spans="1:8">
      <c r="A40" s="70" t="s">
        <v>81</v>
      </c>
      <c r="B40" s="226" t="s">
        <v>96</v>
      </c>
      <c r="C40" s="227"/>
      <c r="D40" s="227"/>
      <c r="E40" s="227"/>
      <c r="F40" s="227"/>
      <c r="G40" s="227"/>
      <c r="H40" s="228"/>
    </row>
    <row r="41" spans="1:8" ht="33.75">
      <c r="A41" s="15" t="s">
        <v>82</v>
      </c>
      <c r="B41" s="22" t="s">
        <v>94</v>
      </c>
      <c r="C41" s="19" t="s">
        <v>21</v>
      </c>
      <c r="D41" s="20" t="s">
        <v>14</v>
      </c>
      <c r="E41" s="21">
        <v>316.76</v>
      </c>
      <c r="F41" s="21"/>
      <c r="G41" s="21">
        <f>F41*1.2698</f>
        <v>0</v>
      </c>
      <c r="H41" s="16">
        <f>ROUND((E41*G41),2)</f>
        <v>0</v>
      </c>
    </row>
    <row r="42" spans="1:8" ht="56.25">
      <c r="A42" s="15" t="s">
        <v>221</v>
      </c>
      <c r="B42" s="22" t="s">
        <v>158</v>
      </c>
      <c r="C42" s="19" t="s">
        <v>157</v>
      </c>
      <c r="D42" s="20" t="s">
        <v>16</v>
      </c>
      <c r="E42" s="21">
        <v>538.49</v>
      </c>
      <c r="F42" s="21"/>
      <c r="G42" s="21">
        <f t="shared" ref="G42:G45" si="13">F42*1.2698</f>
        <v>0</v>
      </c>
      <c r="H42" s="16">
        <f t="shared" ref="H42:H45" si="14">ROUND((E42*G42),2)</f>
        <v>0</v>
      </c>
    </row>
    <row r="43" spans="1:8" ht="33.75">
      <c r="A43" s="15" t="s">
        <v>293</v>
      </c>
      <c r="B43" s="22" t="s">
        <v>93</v>
      </c>
      <c r="C43" s="19" t="s">
        <v>17</v>
      </c>
      <c r="D43" s="20" t="s">
        <v>18</v>
      </c>
      <c r="E43" s="21">
        <v>5860.06</v>
      </c>
      <c r="F43" s="21"/>
      <c r="G43" s="21">
        <f>F43*1.2698</f>
        <v>0</v>
      </c>
      <c r="H43" s="16">
        <f>ROUND((E43*G43),2)</f>
        <v>0</v>
      </c>
    </row>
    <row r="44" spans="1:8" ht="22.5">
      <c r="A44" s="15" t="s">
        <v>294</v>
      </c>
      <c r="B44" s="80" t="s">
        <v>275</v>
      </c>
      <c r="C44" s="19" t="s">
        <v>276</v>
      </c>
      <c r="D44" s="20" t="s">
        <v>7</v>
      </c>
      <c r="E44" s="21">
        <v>3167.64</v>
      </c>
      <c r="F44" s="21"/>
      <c r="G44" s="21">
        <f t="shared" si="13"/>
        <v>0</v>
      </c>
      <c r="H44" s="16">
        <f t="shared" si="14"/>
        <v>0</v>
      </c>
    </row>
    <row r="45" spans="1:8" ht="33.75">
      <c r="A45" s="15" t="s">
        <v>300</v>
      </c>
      <c r="B45" s="80" t="s">
        <v>277</v>
      </c>
      <c r="C45" s="19" t="s">
        <v>278</v>
      </c>
      <c r="D45" s="20" t="s">
        <v>7</v>
      </c>
      <c r="E45" s="21">
        <f>E44</f>
        <v>3167.64</v>
      </c>
      <c r="F45" s="21"/>
      <c r="G45" s="21">
        <f t="shared" si="13"/>
        <v>0</v>
      </c>
      <c r="H45" s="16">
        <f t="shared" si="14"/>
        <v>0</v>
      </c>
    </row>
    <row r="46" spans="1:8" ht="45">
      <c r="A46" s="15" t="s">
        <v>301</v>
      </c>
      <c r="B46" s="80" t="s">
        <v>273</v>
      </c>
      <c r="C46" s="81" t="s">
        <v>274</v>
      </c>
      <c r="D46" s="20" t="s">
        <v>14</v>
      </c>
      <c r="E46" s="21">
        <v>126.71</v>
      </c>
      <c r="F46" s="21"/>
      <c r="G46" s="21">
        <f>F46*1.2698</f>
        <v>0</v>
      </c>
      <c r="H46" s="16">
        <f>ROUND((E46*G46),2)</f>
        <v>0</v>
      </c>
    </row>
    <row r="47" spans="1:8" ht="22.5">
      <c r="A47" s="15" t="s">
        <v>302</v>
      </c>
      <c r="B47" s="22" t="s">
        <v>279</v>
      </c>
      <c r="C47" s="19" t="s">
        <v>280</v>
      </c>
      <c r="D47" s="20" t="s">
        <v>14</v>
      </c>
      <c r="E47" s="21">
        <f>E46</f>
        <v>126.71</v>
      </c>
      <c r="F47" s="21"/>
      <c r="G47" s="21">
        <f t="shared" ref="G47" si="15">F47*1.2698</f>
        <v>0</v>
      </c>
      <c r="H47" s="16">
        <f t="shared" ref="H47" si="16">ROUND((E47*G47),2)</f>
        <v>0</v>
      </c>
    </row>
    <row r="48" spans="1:8" ht="33.75">
      <c r="A48" s="15" t="s">
        <v>303</v>
      </c>
      <c r="B48" s="22" t="s">
        <v>93</v>
      </c>
      <c r="C48" s="19" t="s">
        <v>262</v>
      </c>
      <c r="D48" s="20" t="s">
        <v>18</v>
      </c>
      <c r="E48" s="21">
        <v>2344.14</v>
      </c>
      <c r="F48" s="21"/>
      <c r="G48" s="21">
        <f>F48*1.2698</f>
        <v>0</v>
      </c>
      <c r="H48" s="16">
        <f>ROUND((E48*G48),2)</f>
        <v>0</v>
      </c>
    </row>
    <row r="49" spans="1:8">
      <c r="A49" s="221" t="s">
        <v>11</v>
      </c>
      <c r="B49" s="221"/>
      <c r="C49" s="221"/>
      <c r="D49" s="221"/>
      <c r="E49" s="221"/>
      <c r="F49" s="221"/>
      <c r="G49" s="222"/>
      <c r="H49" s="71">
        <f>SUM(H39:H48)</f>
        <v>0</v>
      </c>
    </row>
    <row r="50" spans="1:8">
      <c r="A50" s="70">
        <v>4</v>
      </c>
      <c r="B50" s="226" t="s">
        <v>22</v>
      </c>
      <c r="C50" s="227"/>
      <c r="D50" s="227"/>
      <c r="E50" s="227"/>
      <c r="F50" s="227"/>
      <c r="G50" s="227"/>
      <c r="H50" s="228"/>
    </row>
    <row r="51" spans="1:8">
      <c r="A51" s="70" t="s">
        <v>85</v>
      </c>
      <c r="B51" s="211" t="s">
        <v>181</v>
      </c>
      <c r="C51" s="212"/>
      <c r="D51" s="212"/>
      <c r="E51" s="212"/>
      <c r="F51" s="212"/>
      <c r="G51" s="212"/>
      <c r="H51" s="213"/>
    </row>
    <row r="52" spans="1:8" ht="56.25">
      <c r="A52" s="15" t="s">
        <v>86</v>
      </c>
      <c r="B52" s="80" t="s">
        <v>189</v>
      </c>
      <c r="C52" s="81" t="s">
        <v>243</v>
      </c>
      <c r="D52" s="75" t="s">
        <v>6</v>
      </c>
      <c r="E52" s="76">
        <v>1667.18</v>
      </c>
      <c r="F52" s="76"/>
      <c r="G52" s="21">
        <f>F52*1.2698</f>
        <v>0</v>
      </c>
      <c r="H52" s="77">
        <f t="shared" ref="H52" si="17">ROUND((E52*G52),2)</f>
        <v>0</v>
      </c>
    </row>
    <row r="53" spans="1:8" ht="33.75">
      <c r="A53" s="15" t="s">
        <v>130</v>
      </c>
      <c r="B53" s="80" t="s">
        <v>190</v>
      </c>
      <c r="C53" s="81" t="s">
        <v>191</v>
      </c>
      <c r="D53" s="75" t="s">
        <v>6</v>
      </c>
      <c r="E53" s="76">
        <f>E52</f>
        <v>1667.18</v>
      </c>
      <c r="F53" s="76"/>
      <c r="G53" s="76">
        <f>F53*1.2025</f>
        <v>0</v>
      </c>
      <c r="H53" s="77">
        <f t="shared" ref="H53" si="18">ROUND((E53*G53),2)</f>
        <v>0</v>
      </c>
    </row>
    <row r="54" spans="1:8">
      <c r="A54" s="70" t="s">
        <v>87</v>
      </c>
      <c r="B54" s="211" t="s">
        <v>148</v>
      </c>
      <c r="C54" s="212"/>
      <c r="D54" s="212"/>
      <c r="E54" s="212"/>
      <c r="F54" s="212"/>
      <c r="G54" s="212"/>
      <c r="H54" s="213"/>
    </row>
    <row r="55" spans="1:8" ht="34.5" customHeight="1">
      <c r="A55" s="15" t="s">
        <v>88</v>
      </c>
      <c r="B55" s="22" t="s">
        <v>242</v>
      </c>
      <c r="C55" s="19" t="s">
        <v>241</v>
      </c>
      <c r="D55" s="20" t="s">
        <v>14</v>
      </c>
      <c r="E55" s="21">
        <v>266.75</v>
      </c>
      <c r="F55" s="21"/>
      <c r="G55" s="21">
        <f>F55*1.2698</f>
        <v>0</v>
      </c>
      <c r="H55" s="16">
        <f>ROUND((E55*G55),2)</f>
        <v>0</v>
      </c>
    </row>
    <row r="56" spans="1:8">
      <c r="A56" s="70" t="s">
        <v>97</v>
      </c>
      <c r="B56" s="211" t="s">
        <v>139</v>
      </c>
      <c r="C56" s="212"/>
      <c r="D56" s="212"/>
      <c r="E56" s="212"/>
      <c r="F56" s="212"/>
      <c r="G56" s="212"/>
      <c r="H56" s="213"/>
    </row>
    <row r="57" spans="1:8" ht="22.5">
      <c r="A57" s="15" t="s">
        <v>98</v>
      </c>
      <c r="B57" s="80" t="s">
        <v>290</v>
      </c>
      <c r="C57" s="81" t="s">
        <v>289</v>
      </c>
      <c r="D57" s="75" t="s">
        <v>40</v>
      </c>
      <c r="E57" s="76">
        <v>18</v>
      </c>
      <c r="F57" s="76"/>
      <c r="G57" s="76">
        <f t="shared" ref="G57" si="19">F57*1.2698</f>
        <v>0</v>
      </c>
      <c r="H57" s="77">
        <f t="shared" ref="H57" si="20">ROUND((E57*G57),2)</f>
        <v>0</v>
      </c>
    </row>
    <row r="58" spans="1:8" s="79" customFormat="1" ht="34.5" customHeight="1">
      <c r="A58" s="15" t="s">
        <v>131</v>
      </c>
      <c r="B58" s="80" t="s">
        <v>244</v>
      </c>
      <c r="C58" s="85" t="s">
        <v>185</v>
      </c>
      <c r="D58" s="75" t="s">
        <v>6</v>
      </c>
      <c r="E58" s="118">
        <v>0.69</v>
      </c>
      <c r="F58" s="21"/>
      <c r="G58" s="78">
        <f>F58*1.2698</f>
        <v>0</v>
      </c>
      <c r="H58" s="86">
        <f>ROUND((E58*G58),2)</f>
        <v>0</v>
      </c>
    </row>
    <row r="59" spans="1:8">
      <c r="A59" s="220" t="s">
        <v>11</v>
      </c>
      <c r="B59" s="221"/>
      <c r="C59" s="221"/>
      <c r="D59" s="221"/>
      <c r="E59" s="221"/>
      <c r="F59" s="221"/>
      <c r="G59" s="222"/>
      <c r="H59" s="71">
        <f>SUM(H50:H58)</f>
        <v>0</v>
      </c>
    </row>
    <row r="60" spans="1:8">
      <c r="A60" s="70">
        <v>5</v>
      </c>
      <c r="B60" s="226" t="s">
        <v>100</v>
      </c>
      <c r="C60" s="227"/>
      <c r="D60" s="227"/>
      <c r="E60" s="227"/>
      <c r="F60" s="227"/>
      <c r="G60" s="227"/>
      <c r="H60" s="228"/>
    </row>
    <row r="61" spans="1:8">
      <c r="A61" s="70" t="s">
        <v>89</v>
      </c>
      <c r="B61" s="226" t="s">
        <v>101</v>
      </c>
      <c r="C61" s="229"/>
      <c r="D61" s="227"/>
      <c r="E61" s="227"/>
      <c r="F61" s="227"/>
      <c r="G61" s="227"/>
      <c r="H61" s="228"/>
    </row>
    <row r="62" spans="1:8">
      <c r="A62" s="15" t="s">
        <v>90</v>
      </c>
      <c r="B62" s="22" t="str">
        <f>Composições!A48</f>
        <v>COMP. 03</v>
      </c>
      <c r="C62" s="109" t="s">
        <v>104</v>
      </c>
      <c r="D62" s="20" t="s">
        <v>6</v>
      </c>
      <c r="E62" s="21">
        <v>1667.18</v>
      </c>
      <c r="F62" s="21"/>
      <c r="G62" s="21">
        <f t="shared" ref="G62" si="21">F62*1.2698</f>
        <v>0</v>
      </c>
      <c r="H62" s="16">
        <f t="shared" ref="H62" si="22">ROUND((E62*G62),2)</f>
        <v>0</v>
      </c>
    </row>
    <row r="63" spans="1:8">
      <c r="A63" s="220" t="s">
        <v>11</v>
      </c>
      <c r="B63" s="221"/>
      <c r="C63" s="230"/>
      <c r="D63" s="221"/>
      <c r="E63" s="221"/>
      <c r="F63" s="221"/>
      <c r="G63" s="222"/>
      <c r="H63" s="71">
        <f>SUM(H62)</f>
        <v>0</v>
      </c>
    </row>
    <row r="64" spans="1:8">
      <c r="A64" s="220" t="s">
        <v>24</v>
      </c>
      <c r="B64" s="221"/>
      <c r="C64" s="221"/>
      <c r="D64" s="221"/>
      <c r="E64" s="221"/>
      <c r="F64" s="221"/>
      <c r="G64" s="222"/>
      <c r="H64" s="23">
        <f>H63+H59+H49+H38+H22</f>
        <v>0</v>
      </c>
    </row>
    <row r="76" spans="1:9" s="6" customFormat="1">
      <c r="A76" s="18"/>
      <c r="B76" s="68"/>
      <c r="D76" s="68"/>
      <c r="F76" s="68"/>
      <c r="I76" s="18"/>
    </row>
    <row r="77" spans="1:9" s="6" customFormat="1">
      <c r="A77" s="18"/>
      <c r="B77" s="68"/>
      <c r="D77" s="68"/>
      <c r="F77" s="68"/>
      <c r="I77" s="18"/>
    </row>
    <row r="78" spans="1:9" s="6" customFormat="1">
      <c r="A78" s="18"/>
      <c r="B78" s="68"/>
      <c r="D78" s="68"/>
      <c r="F78" s="68"/>
      <c r="I78" s="18"/>
    </row>
    <row r="86" spans="1:9" s="6" customFormat="1">
      <c r="A86" s="18"/>
      <c r="B86" s="68"/>
      <c r="C86" s="18"/>
      <c r="I86" s="18"/>
    </row>
    <row r="87" spans="1:9" s="6" customFormat="1">
      <c r="A87" s="18"/>
      <c r="B87" s="68"/>
      <c r="C87" s="18"/>
      <c r="I87" s="18"/>
    </row>
    <row r="88" spans="1:9" s="6" customFormat="1">
      <c r="A88" s="18"/>
      <c r="B88" s="68"/>
      <c r="C88" s="18"/>
      <c r="I88" s="18"/>
    </row>
  </sheetData>
  <mergeCells count="34">
    <mergeCell ref="B16:H16"/>
    <mergeCell ref="B1:H1"/>
    <mergeCell ref="C2:H2"/>
    <mergeCell ref="C3:H3"/>
    <mergeCell ref="C4:H4"/>
    <mergeCell ref="C5:H5"/>
    <mergeCell ref="C6:H6"/>
    <mergeCell ref="C7:H7"/>
    <mergeCell ref="C8:H8"/>
    <mergeCell ref="B11:H11"/>
    <mergeCell ref="B12:H12"/>
    <mergeCell ref="B14:H14"/>
    <mergeCell ref="B40:H40"/>
    <mergeCell ref="B20:H20"/>
    <mergeCell ref="A22:G22"/>
    <mergeCell ref="B23:H23"/>
    <mergeCell ref="B24:H24"/>
    <mergeCell ref="B26:H26"/>
    <mergeCell ref="B28:H28"/>
    <mergeCell ref="B33:H33"/>
    <mergeCell ref="B36:H36"/>
    <mergeCell ref="B31:H31"/>
    <mergeCell ref="A38:G38"/>
    <mergeCell ref="B39:H39"/>
    <mergeCell ref="B60:H60"/>
    <mergeCell ref="B61:H61"/>
    <mergeCell ref="A63:G63"/>
    <mergeCell ref="A64:G64"/>
    <mergeCell ref="A49:G49"/>
    <mergeCell ref="B50:H50"/>
    <mergeCell ref="B51:H51"/>
    <mergeCell ref="B54:H54"/>
    <mergeCell ref="B56:H56"/>
    <mergeCell ref="A59:G59"/>
  </mergeCells>
  <printOptions horizontalCentered="1"/>
  <pageMargins left="0.78740157480314965" right="0.19685039370078741" top="0.78740157480314965" bottom="0.59055118110236227" header="0" footer="0.39370078740157483"/>
  <pageSetup paperSize="9" scale="95" fitToHeight="0" orientation="portrait" verticalDpi="4294967295" r:id="rId1"/>
  <headerFooter>
    <oddFooter>&amp;R&amp;"Arial,Negrito itálico"&amp;8Página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8"/>
  <sheetViews>
    <sheetView showGridLines="0" topLeftCell="A16" workbookViewId="0">
      <selection activeCell="F64" sqref="F64:F70"/>
    </sheetView>
  </sheetViews>
  <sheetFormatPr defaultRowHeight="15"/>
  <cols>
    <col min="1" max="1" width="11.85546875" customWidth="1"/>
    <col min="2" max="2" width="39.42578125" customWidth="1"/>
    <col min="3" max="3" width="6.140625" bestFit="1" customWidth="1"/>
    <col min="4" max="4" width="10" bestFit="1" customWidth="1"/>
    <col min="5" max="5" width="10.42578125" bestFit="1" customWidth="1"/>
    <col min="6" max="6" width="8.7109375" bestFit="1" customWidth="1"/>
    <col min="8" max="8" width="9.140625" customWidth="1"/>
  </cols>
  <sheetData>
    <row r="1" spans="1:9" s="17" customFormat="1" ht="15.75">
      <c r="A1" s="72"/>
      <c r="B1" s="200" t="str">
        <f>Canteiro!B1</f>
        <v>Data: 10/04/2022</v>
      </c>
      <c r="C1" s="201"/>
      <c r="D1" s="201"/>
      <c r="E1" s="201"/>
      <c r="F1" s="202"/>
      <c r="G1" s="26"/>
      <c r="H1" s="24"/>
      <c r="I1" s="24"/>
    </row>
    <row r="2" spans="1:9" s="17" customFormat="1" ht="15.75">
      <c r="A2" s="73"/>
      <c r="B2" s="203" t="s">
        <v>0</v>
      </c>
      <c r="C2" s="203"/>
      <c r="D2" s="203"/>
      <c r="E2" s="203"/>
      <c r="F2" s="204"/>
      <c r="G2" s="26"/>
      <c r="H2" s="24"/>
      <c r="I2" s="24"/>
    </row>
    <row r="3" spans="1:9" s="17" customFormat="1" ht="15.75">
      <c r="A3" s="73"/>
      <c r="B3" s="203" t="s">
        <v>95</v>
      </c>
      <c r="C3" s="203"/>
      <c r="D3" s="203"/>
      <c r="E3" s="203"/>
      <c r="F3" s="204"/>
      <c r="G3" s="26"/>
      <c r="H3" s="24"/>
      <c r="I3" s="24"/>
    </row>
    <row r="4" spans="1:9" s="17" customFormat="1" ht="15.75">
      <c r="A4" s="73"/>
      <c r="B4" s="196" t="s">
        <v>251</v>
      </c>
      <c r="C4" s="196"/>
      <c r="D4" s="196"/>
      <c r="E4" s="196"/>
      <c r="F4" s="197"/>
      <c r="G4" s="27"/>
      <c r="H4" s="28"/>
      <c r="I4" s="28"/>
    </row>
    <row r="5" spans="1:9" s="17" customFormat="1" ht="15.75">
      <c r="A5" s="73"/>
      <c r="B5" s="196" t="s">
        <v>205</v>
      </c>
      <c r="C5" s="196"/>
      <c r="D5" s="196"/>
      <c r="E5" s="196"/>
      <c r="F5" s="197"/>
      <c r="G5" s="27"/>
      <c r="H5" s="28"/>
      <c r="I5" s="28"/>
    </row>
    <row r="6" spans="1:9" s="17" customFormat="1" ht="15.75">
      <c r="A6" s="73"/>
      <c r="B6" s="196" t="s">
        <v>132</v>
      </c>
      <c r="C6" s="196"/>
      <c r="D6" s="196"/>
      <c r="E6" s="196"/>
      <c r="F6" s="197"/>
      <c r="G6" s="27"/>
      <c r="H6" s="28"/>
      <c r="I6" s="28"/>
    </row>
    <row r="7" spans="1:9" s="17" customFormat="1" ht="15.75">
      <c r="A7" s="74"/>
      <c r="B7" s="205" t="str">
        <f>Canteiro!C7</f>
        <v>DATA BASE - REGIÃO: SINAPI - SP Fev/22; PINI SP Fev/22; CDHU Boletim 185</v>
      </c>
      <c r="C7" s="205"/>
      <c r="D7" s="205"/>
      <c r="E7" s="205"/>
      <c r="F7" s="206"/>
      <c r="G7" s="27"/>
      <c r="H7" s="28"/>
      <c r="I7" s="28"/>
    </row>
    <row r="8" spans="1:9">
      <c r="A8" s="17"/>
      <c r="B8" s="25"/>
      <c r="C8" s="25"/>
      <c r="D8" s="25"/>
      <c r="E8" s="25"/>
      <c r="F8" s="25"/>
      <c r="G8" s="25"/>
      <c r="H8" s="17"/>
      <c r="I8" s="17"/>
    </row>
    <row r="9" spans="1:9" s="17" customFormat="1">
      <c r="B9" s="25"/>
      <c r="C9" s="25"/>
      <c r="D9" s="25"/>
      <c r="E9" s="25"/>
      <c r="F9" s="25"/>
      <c r="G9" s="25"/>
    </row>
    <row r="10" spans="1:9" s="17" customFormat="1">
      <c r="B10" s="25"/>
      <c r="C10" s="25"/>
      <c r="D10" s="25"/>
      <c r="E10" s="25"/>
      <c r="F10" s="25"/>
      <c r="G10" s="25"/>
    </row>
    <row r="11" spans="1:9" s="66" customFormat="1">
      <c r="A11" s="242" t="s">
        <v>103</v>
      </c>
      <c r="B11" s="243"/>
      <c r="C11" s="243"/>
      <c r="D11" s="243"/>
      <c r="E11" s="243"/>
      <c r="F11" s="244"/>
      <c r="G11" s="65"/>
    </row>
    <row r="12" spans="1:9" s="66" customFormat="1">
      <c r="A12" s="245" t="s">
        <v>33</v>
      </c>
      <c r="B12" s="246"/>
      <c r="C12" s="246"/>
      <c r="D12" s="246"/>
      <c r="E12" s="246"/>
      <c r="F12" s="247"/>
      <c r="G12" s="65"/>
    </row>
    <row r="13" spans="1:9" s="66" customFormat="1" ht="22.5">
      <c r="A13" s="29" t="s">
        <v>34</v>
      </c>
      <c r="B13" s="30" t="s">
        <v>35</v>
      </c>
      <c r="C13" s="31" t="s">
        <v>36</v>
      </c>
      <c r="D13" s="29" t="s">
        <v>37</v>
      </c>
      <c r="E13" s="32" t="s">
        <v>38</v>
      </c>
      <c r="F13" s="33" t="s">
        <v>39</v>
      </c>
      <c r="G13" s="65"/>
    </row>
    <row r="14" spans="1:9" s="66" customFormat="1">
      <c r="A14" s="29">
        <v>1</v>
      </c>
      <c r="B14" s="64" t="s">
        <v>43</v>
      </c>
      <c r="C14" s="48"/>
      <c r="D14" s="53"/>
      <c r="E14" s="49"/>
      <c r="F14" s="39"/>
      <c r="G14" s="65"/>
    </row>
    <row r="15" spans="1:9" s="66" customFormat="1" ht="33.75">
      <c r="A15" s="121" t="s">
        <v>266</v>
      </c>
      <c r="B15" s="35" t="s">
        <v>178</v>
      </c>
      <c r="C15" s="36" t="s">
        <v>177</v>
      </c>
      <c r="D15" s="123">
        <f>F29</f>
        <v>283.23599999999999</v>
      </c>
      <c r="E15" s="112"/>
      <c r="F15" s="39">
        <f t="shared" ref="F15:F16" si="0">D15*E15</f>
        <v>0</v>
      </c>
      <c r="G15" s="65"/>
    </row>
    <row r="16" spans="1:9" s="66" customFormat="1">
      <c r="A16" s="121" t="s">
        <v>235</v>
      </c>
      <c r="B16" s="52" t="s">
        <v>44</v>
      </c>
      <c r="C16" s="54" t="s">
        <v>45</v>
      </c>
      <c r="D16" s="55">
        <f>3*10</f>
        <v>30</v>
      </c>
      <c r="E16" s="56">
        <f>3.08*2</f>
        <v>6.16</v>
      </c>
      <c r="F16" s="39">
        <f t="shared" si="0"/>
        <v>184.8</v>
      </c>
      <c r="G16" s="65"/>
    </row>
    <row r="17" spans="1:17" s="66" customFormat="1">
      <c r="A17" s="248" t="s">
        <v>39</v>
      </c>
      <c r="B17" s="248"/>
      <c r="C17" s="248"/>
      <c r="D17" s="248"/>
      <c r="E17" s="248"/>
      <c r="F17" s="67">
        <f>SUM(F15:F16)</f>
        <v>184.8</v>
      </c>
      <c r="G17" s="65"/>
    </row>
    <row r="18" spans="1:17">
      <c r="A18" s="17"/>
      <c r="B18" s="25"/>
      <c r="C18" s="25"/>
      <c r="D18" s="25"/>
      <c r="E18" s="25"/>
      <c r="F18" s="25"/>
      <c r="G18" s="25"/>
    </row>
    <row r="19" spans="1:17" s="17" customFormat="1">
      <c r="B19" s="25"/>
      <c r="C19" s="25"/>
      <c r="D19" s="25"/>
      <c r="E19" s="25"/>
      <c r="F19" s="25"/>
      <c r="G19" s="25"/>
    </row>
    <row r="20" spans="1:17">
      <c r="A20" s="238" t="s">
        <v>62</v>
      </c>
      <c r="B20" s="239"/>
      <c r="C20" s="239"/>
      <c r="D20" s="239"/>
      <c r="E20" s="239"/>
      <c r="F20" s="240"/>
      <c r="G20" s="25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>
      <c r="A21" s="241">
        <v>28002000001</v>
      </c>
      <c r="B21" s="235"/>
      <c r="C21" s="235"/>
      <c r="D21" s="235"/>
      <c r="E21" s="235"/>
      <c r="F21" s="236"/>
      <c r="G21" s="25"/>
    </row>
    <row r="22" spans="1:17" ht="33.75">
      <c r="A22" s="29" t="s">
        <v>34</v>
      </c>
      <c r="B22" s="30" t="s">
        <v>35</v>
      </c>
      <c r="C22" s="31" t="s">
        <v>36</v>
      </c>
      <c r="D22" s="29" t="s">
        <v>63</v>
      </c>
      <c r="E22" s="32" t="s">
        <v>64</v>
      </c>
      <c r="F22" s="32" t="s">
        <v>65</v>
      </c>
      <c r="G22" s="25"/>
    </row>
    <row r="23" spans="1:17">
      <c r="A23" s="58"/>
      <c r="B23" s="59" t="s">
        <v>66</v>
      </c>
      <c r="C23" s="36" t="s">
        <v>61</v>
      </c>
      <c r="D23" s="37">
        <v>1</v>
      </c>
      <c r="E23" s="60">
        <f>F23/30</f>
        <v>1.6080000000000001</v>
      </c>
      <c r="F23" s="56">
        <v>48.24</v>
      </c>
      <c r="G23" s="25"/>
    </row>
    <row r="24" spans="1:17">
      <c r="A24" s="58"/>
      <c r="B24" s="59" t="s">
        <v>67</v>
      </c>
      <c r="C24" s="36" t="s">
        <v>61</v>
      </c>
      <c r="D24" s="40">
        <v>9</v>
      </c>
      <c r="E24" s="61">
        <v>0.25</v>
      </c>
      <c r="F24" s="62">
        <f>D24*15*E24</f>
        <v>33.75</v>
      </c>
      <c r="G24" s="25"/>
    </row>
    <row r="25" spans="1:17">
      <c r="A25" s="58"/>
      <c r="B25" s="59" t="s">
        <v>68</v>
      </c>
      <c r="C25" s="36" t="s">
        <v>61</v>
      </c>
      <c r="D25" s="40">
        <v>1</v>
      </c>
      <c r="E25" s="60">
        <f>F25/30</f>
        <v>0.41000000000000003</v>
      </c>
      <c r="F25" s="62">
        <v>12.3</v>
      </c>
      <c r="G25" s="25"/>
    </row>
    <row r="26" spans="1:17">
      <c r="A26" s="58"/>
      <c r="B26" s="59" t="s">
        <v>69</v>
      </c>
      <c r="C26" s="36" t="s">
        <v>61</v>
      </c>
      <c r="D26" s="40">
        <v>1</v>
      </c>
      <c r="E26" s="60">
        <v>1.6</v>
      </c>
      <c r="F26" s="62">
        <f>D26*E26*30</f>
        <v>48</v>
      </c>
      <c r="G26" s="25"/>
    </row>
    <row r="27" spans="1:17">
      <c r="A27" s="34"/>
      <c r="B27" s="35" t="s">
        <v>70</v>
      </c>
      <c r="C27" s="36" t="s">
        <v>61</v>
      </c>
      <c r="D27" s="37">
        <v>1</v>
      </c>
      <c r="E27" s="63">
        <v>0.2</v>
      </c>
      <c r="F27" s="62">
        <f>D27*E27*30</f>
        <v>6</v>
      </c>
      <c r="G27" s="25"/>
    </row>
    <row r="28" spans="1:17">
      <c r="A28" s="34"/>
      <c r="B28" s="35" t="s">
        <v>71</v>
      </c>
      <c r="C28" s="36" t="s">
        <v>61</v>
      </c>
      <c r="D28" s="37">
        <v>1</v>
      </c>
      <c r="E28" s="63">
        <f>((5400*(10*0.0833))/1000)</f>
        <v>4.4981999999999998</v>
      </c>
      <c r="F28" s="62">
        <f>D28*E28*30</f>
        <v>134.946</v>
      </c>
      <c r="G28" s="25"/>
    </row>
    <row r="29" spans="1:17">
      <c r="A29" s="237" t="s">
        <v>72</v>
      </c>
      <c r="B29" s="237"/>
      <c r="C29" s="237"/>
      <c r="D29" s="237"/>
      <c r="E29" s="237"/>
      <c r="F29" s="41">
        <f>SUM(F23:F28)</f>
        <v>283.23599999999999</v>
      </c>
      <c r="G29" s="25"/>
    </row>
    <row r="30" spans="1:17" s="17" customFormat="1">
      <c r="A30" s="116"/>
      <c r="B30" s="116"/>
      <c r="C30" s="116"/>
      <c r="D30" s="116"/>
      <c r="E30" s="116"/>
      <c r="F30" s="117"/>
      <c r="G30" s="25"/>
    </row>
    <row r="31" spans="1:17" s="79" customFormat="1" ht="11.25">
      <c r="A31" s="231" t="s">
        <v>163</v>
      </c>
      <c r="B31" s="232"/>
      <c r="C31" s="232"/>
      <c r="D31" s="232"/>
      <c r="E31" s="232"/>
      <c r="F31" s="233"/>
      <c r="G31" s="25"/>
    </row>
    <row r="32" spans="1:17" s="79" customFormat="1" ht="11.25">
      <c r="A32" s="234" t="s">
        <v>42</v>
      </c>
      <c r="B32" s="235"/>
      <c r="C32" s="235"/>
      <c r="D32" s="235"/>
      <c r="E32" s="235"/>
      <c r="F32" s="236"/>
      <c r="G32" s="25"/>
    </row>
    <row r="33" spans="1:7" s="79" customFormat="1" ht="22.5">
      <c r="A33" s="44" t="s">
        <v>34</v>
      </c>
      <c r="B33" s="45" t="s">
        <v>35</v>
      </c>
      <c r="C33" s="46" t="s">
        <v>36</v>
      </c>
      <c r="D33" s="44" t="s">
        <v>37</v>
      </c>
      <c r="E33" s="110" t="s">
        <v>38</v>
      </c>
      <c r="F33" s="47" t="s">
        <v>39</v>
      </c>
      <c r="G33" s="25"/>
    </row>
    <row r="34" spans="1:7" s="79" customFormat="1" ht="22.5">
      <c r="A34" s="51" t="s">
        <v>164</v>
      </c>
      <c r="B34" s="35" t="s">
        <v>165</v>
      </c>
      <c r="C34" s="36" t="s">
        <v>23</v>
      </c>
      <c r="D34" s="37">
        <v>8.9999999999999993E-3</v>
      </c>
      <c r="E34" s="111"/>
      <c r="F34" s="39">
        <f t="shared" ref="F34:F41" si="1">ROUND((D34*E34),2)</f>
        <v>0</v>
      </c>
      <c r="G34" s="25"/>
    </row>
    <row r="35" spans="1:7" s="79" customFormat="1" ht="22.5">
      <c r="A35" s="51" t="s">
        <v>166</v>
      </c>
      <c r="B35" s="52" t="s">
        <v>167</v>
      </c>
      <c r="C35" s="36" t="s">
        <v>23</v>
      </c>
      <c r="D35" s="37">
        <v>8.9999999999999993E-3</v>
      </c>
      <c r="E35" s="112"/>
      <c r="F35" s="39">
        <f t="shared" si="1"/>
        <v>0</v>
      </c>
      <c r="G35" s="25"/>
    </row>
    <row r="36" spans="1:7" s="79" customFormat="1" ht="11.25">
      <c r="A36" s="51" t="s">
        <v>168</v>
      </c>
      <c r="B36" s="52" t="s">
        <v>169</v>
      </c>
      <c r="C36" s="36" t="s">
        <v>23</v>
      </c>
      <c r="D36" s="40">
        <v>8.9999999999999993E-3</v>
      </c>
      <c r="E36" s="113"/>
      <c r="F36" s="108">
        <f t="shared" si="1"/>
        <v>0</v>
      </c>
      <c r="G36" s="25"/>
    </row>
    <row r="37" spans="1:7" s="79" customFormat="1" ht="33.75">
      <c r="A37" s="51" t="s">
        <v>170</v>
      </c>
      <c r="B37" s="52" t="s">
        <v>171</v>
      </c>
      <c r="C37" s="36" t="s">
        <v>6</v>
      </c>
      <c r="D37" s="37">
        <v>0.3</v>
      </c>
      <c r="E37" s="111"/>
      <c r="F37" s="39">
        <f t="shared" si="1"/>
        <v>0</v>
      </c>
      <c r="G37" s="25"/>
    </row>
    <row r="38" spans="1:7" s="79" customFormat="1" ht="11.25">
      <c r="A38" s="51" t="s">
        <v>172</v>
      </c>
      <c r="B38" s="52" t="s">
        <v>173</v>
      </c>
      <c r="C38" s="36" t="s">
        <v>52</v>
      </c>
      <c r="D38" s="37">
        <v>0.05</v>
      </c>
      <c r="E38" s="111"/>
      <c r="F38" s="39">
        <f t="shared" si="1"/>
        <v>0</v>
      </c>
      <c r="G38" s="25"/>
    </row>
    <row r="39" spans="1:7" s="79" customFormat="1" ht="11.25">
      <c r="A39" s="114" t="s">
        <v>60</v>
      </c>
      <c r="B39" s="52" t="s">
        <v>174</v>
      </c>
      <c r="C39" s="36" t="s">
        <v>52</v>
      </c>
      <c r="D39" s="37">
        <v>0.05</v>
      </c>
      <c r="E39" s="111"/>
      <c r="F39" s="39">
        <f t="shared" si="1"/>
        <v>0</v>
      </c>
      <c r="G39" s="25"/>
    </row>
    <row r="40" spans="1:7" s="79" customFormat="1" ht="22.5">
      <c r="A40" s="115" t="s">
        <v>175</v>
      </c>
      <c r="B40" s="35" t="s">
        <v>176</v>
      </c>
      <c r="C40" s="36" t="s">
        <v>23</v>
      </c>
      <c r="D40" s="37">
        <v>8.9999999999999993E-3</v>
      </c>
      <c r="E40" s="112"/>
      <c r="F40" s="39">
        <f t="shared" si="1"/>
        <v>0</v>
      </c>
    </row>
    <row r="41" spans="1:7" s="79" customFormat="1" ht="33.75">
      <c r="A41" s="115" t="s">
        <v>179</v>
      </c>
      <c r="B41" s="35" t="s">
        <v>178</v>
      </c>
      <c r="C41" s="36" t="s">
        <v>177</v>
      </c>
      <c r="D41" s="37">
        <v>0.24</v>
      </c>
      <c r="E41" s="112"/>
      <c r="F41" s="39">
        <f t="shared" si="1"/>
        <v>0</v>
      </c>
    </row>
    <row r="42" spans="1:7" s="79" customFormat="1" ht="11.25">
      <c r="A42" s="237" t="s">
        <v>39</v>
      </c>
      <c r="B42" s="237"/>
      <c r="C42" s="237"/>
      <c r="D42" s="237"/>
      <c r="E42" s="237"/>
      <c r="F42" s="41">
        <f>SUM(F34:F41)</f>
        <v>0</v>
      </c>
    </row>
    <row r="43" spans="1:7">
      <c r="A43" s="17"/>
      <c r="B43" s="42"/>
      <c r="C43" s="43"/>
      <c r="D43" s="25"/>
      <c r="E43" s="25"/>
      <c r="F43" s="25"/>
      <c r="G43" s="25"/>
    </row>
    <row r="44" spans="1:7" s="17" customFormat="1">
      <c r="B44" s="42"/>
      <c r="C44" s="43"/>
      <c r="D44" s="25"/>
      <c r="E44" s="25"/>
      <c r="F44" s="25"/>
      <c r="G44" s="25"/>
    </row>
    <row r="45" spans="1:7" s="17" customFormat="1">
      <c r="B45" s="42"/>
      <c r="C45" s="43"/>
      <c r="D45" s="25"/>
      <c r="E45" s="25"/>
      <c r="F45" s="25"/>
      <c r="G45" s="25"/>
    </row>
    <row r="46" spans="1:7">
      <c r="A46" s="17"/>
      <c r="B46" s="42"/>
      <c r="C46" s="43"/>
      <c r="D46" s="25"/>
      <c r="E46" s="25"/>
      <c r="F46" s="25"/>
      <c r="G46" s="25"/>
    </row>
    <row r="47" spans="1:7">
      <c r="A47" s="231" t="s">
        <v>154</v>
      </c>
      <c r="B47" s="232"/>
      <c r="C47" s="232"/>
      <c r="D47" s="232"/>
      <c r="E47" s="232"/>
      <c r="F47" s="233"/>
      <c r="G47" s="25"/>
    </row>
    <row r="48" spans="1:7">
      <c r="A48" s="234" t="s">
        <v>46</v>
      </c>
      <c r="B48" s="235"/>
      <c r="C48" s="235"/>
      <c r="D48" s="235"/>
      <c r="E48" s="235"/>
      <c r="F48" s="236"/>
      <c r="G48" s="25"/>
    </row>
    <row r="49" spans="1:6" ht="22.5">
      <c r="A49" s="29" t="s">
        <v>34</v>
      </c>
      <c r="B49" s="30" t="s">
        <v>35</v>
      </c>
      <c r="C49" s="31" t="s">
        <v>36</v>
      </c>
      <c r="D49" s="29" t="s">
        <v>37</v>
      </c>
      <c r="E49" s="32" t="s">
        <v>38</v>
      </c>
      <c r="F49" s="101" t="s">
        <v>39</v>
      </c>
    </row>
    <row r="50" spans="1:6" ht="23.25">
      <c r="A50" s="34" t="s">
        <v>50</v>
      </c>
      <c r="B50" s="125" t="s">
        <v>51</v>
      </c>
      <c r="C50" s="36" t="s">
        <v>52</v>
      </c>
      <c r="D50" s="37">
        <v>3.5999999999999997E-2</v>
      </c>
      <c r="E50" s="127"/>
      <c r="F50" s="127">
        <f>ROUND((D50*E50),2)</f>
        <v>0</v>
      </c>
    </row>
    <row r="51" spans="1:6">
      <c r="A51" s="106" t="s">
        <v>53</v>
      </c>
      <c r="B51" s="107" t="s">
        <v>54</v>
      </c>
      <c r="C51" s="126" t="s">
        <v>52</v>
      </c>
      <c r="D51" s="40">
        <v>3.5999999999999997E-2</v>
      </c>
      <c r="E51" s="108"/>
      <c r="F51" s="108">
        <f>ROUND((D51*E51),2)</f>
        <v>0</v>
      </c>
    </row>
    <row r="52" spans="1:6" ht="22.5">
      <c r="A52" s="34" t="s">
        <v>55</v>
      </c>
      <c r="B52" s="35" t="s">
        <v>56</v>
      </c>
      <c r="C52" s="36" t="s">
        <v>52</v>
      </c>
      <c r="D52" s="37">
        <v>0.01</v>
      </c>
      <c r="E52" s="38"/>
      <c r="F52" s="39">
        <f>ROUND((D52*E52),2)</f>
        <v>0</v>
      </c>
    </row>
    <row r="53" spans="1:6" ht="22.5">
      <c r="A53" s="34" t="s">
        <v>57</v>
      </c>
      <c r="B53" s="35" t="s">
        <v>58</v>
      </c>
      <c r="C53" s="36" t="s">
        <v>59</v>
      </c>
      <c r="D53" s="37">
        <v>4.0000000000000001E-3</v>
      </c>
      <c r="E53" s="39"/>
      <c r="F53" s="39">
        <f>ROUND((D53*E53),2)</f>
        <v>0</v>
      </c>
    </row>
    <row r="54" spans="1:6">
      <c r="A54" s="237" t="s">
        <v>39</v>
      </c>
      <c r="B54" s="237"/>
      <c r="C54" s="237"/>
      <c r="D54" s="237"/>
      <c r="E54" s="237"/>
      <c r="F54" s="41">
        <f>SUM(F50:F53)</f>
        <v>0</v>
      </c>
    </row>
    <row r="56" spans="1:6" s="122" customFormat="1" ht="11.25">
      <c r="A56" s="122" t="s">
        <v>304</v>
      </c>
    </row>
    <row r="66" spans="6:6">
      <c r="F66" s="129"/>
    </row>
    <row r="67" spans="6:6">
      <c r="F67" s="129"/>
    </row>
    <row r="68" spans="6:6">
      <c r="F68" s="129"/>
    </row>
  </sheetData>
  <mergeCells count="19">
    <mergeCell ref="B5:F5"/>
    <mergeCell ref="B6:F6"/>
    <mergeCell ref="B7:F7"/>
    <mergeCell ref="B1:F1"/>
    <mergeCell ref="B2:F2"/>
    <mergeCell ref="B3:F3"/>
    <mergeCell ref="B4:F4"/>
    <mergeCell ref="A29:E29"/>
    <mergeCell ref="A20:F20"/>
    <mergeCell ref="A21:F21"/>
    <mergeCell ref="A11:F11"/>
    <mergeCell ref="A12:F12"/>
    <mergeCell ref="A17:E17"/>
    <mergeCell ref="A47:F47"/>
    <mergeCell ref="A48:F48"/>
    <mergeCell ref="A54:E54"/>
    <mergeCell ref="A31:F31"/>
    <mergeCell ref="A32:F32"/>
    <mergeCell ref="A42:E42"/>
  </mergeCells>
  <pageMargins left="0.78740157480314965" right="0.19685039370078741" top="0.98425196850393704" bottom="0.59055118110236227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2"/>
  <sheetViews>
    <sheetView showGridLines="0" workbookViewId="0">
      <selection activeCell="A69" sqref="A69:W71"/>
    </sheetView>
  </sheetViews>
  <sheetFormatPr defaultRowHeight="14.25"/>
  <cols>
    <col min="1" max="1" width="8.28515625" style="184" customWidth="1"/>
    <col min="2" max="2" width="31.7109375" style="134" customWidth="1"/>
    <col min="3" max="3" width="11.28515625" style="134" customWidth="1"/>
    <col min="4" max="8" width="10.85546875" style="134" customWidth="1"/>
    <col min="9" max="9" width="10.85546875" style="181" customWidth="1"/>
    <col min="10" max="22" width="10.85546875" style="134" customWidth="1"/>
    <col min="23" max="23" width="12.42578125" style="141" customWidth="1"/>
    <col min="24" max="24" width="12.85546875" style="134" bestFit="1" customWidth="1"/>
    <col min="25" max="16384" width="9.140625" style="134"/>
  </cols>
  <sheetData>
    <row r="1" spans="1:24" ht="10.5" customHeight="1">
      <c r="A1" s="130"/>
      <c r="B1" s="131"/>
      <c r="C1" s="131"/>
      <c r="D1" s="131"/>
      <c r="E1" s="131"/>
      <c r="F1" s="131"/>
      <c r="G1" s="131"/>
      <c r="H1" s="131"/>
      <c r="I1" s="132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3"/>
    </row>
    <row r="2" spans="1:24" ht="15.75" customHeight="1">
      <c r="A2" s="249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1"/>
    </row>
    <row r="3" spans="1:24" ht="15">
      <c r="A3" s="293" t="str">
        <f>Resumo!B5</f>
        <v>SES E ETE BALSA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5"/>
    </row>
    <row r="4" spans="1:24" ht="15">
      <c r="A4" s="293" t="str">
        <f>Resumo!B6</f>
        <v>COLETORES TRONCO E INTERCEPTOR DE ESGOTO SANITÁRIO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5"/>
    </row>
    <row r="5" spans="1:24" ht="15.75" customHeight="1">
      <c r="A5" s="249" t="s">
        <v>305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1"/>
    </row>
    <row r="6" spans="1:24" s="138" customFormat="1" ht="10.5" customHeight="1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7"/>
    </row>
    <row r="7" spans="1:24" ht="9" customHeight="1" thickBot="1">
      <c r="A7" s="139"/>
      <c r="B7" s="13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4" s="142" customFormat="1" ht="15" customHeight="1">
      <c r="A8" s="252" t="s">
        <v>27</v>
      </c>
      <c r="B8" s="254" t="s">
        <v>306</v>
      </c>
      <c r="C8" s="256" t="s">
        <v>307</v>
      </c>
      <c r="D8" s="258" t="s">
        <v>308</v>
      </c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9" t="s">
        <v>309</v>
      </c>
    </row>
    <row r="9" spans="1:24" s="142" customFormat="1" ht="15" customHeight="1" thickBot="1">
      <c r="A9" s="253"/>
      <c r="B9" s="255"/>
      <c r="C9" s="257"/>
      <c r="D9" s="193" t="s">
        <v>310</v>
      </c>
      <c r="E9" s="194" t="s">
        <v>311</v>
      </c>
      <c r="F9" s="194" t="s">
        <v>312</v>
      </c>
      <c r="G9" s="194" t="s">
        <v>313</v>
      </c>
      <c r="H9" s="194" t="s">
        <v>314</v>
      </c>
      <c r="I9" s="194" t="s">
        <v>315</v>
      </c>
      <c r="J9" s="194" t="s">
        <v>316</v>
      </c>
      <c r="K9" s="194" t="s">
        <v>317</v>
      </c>
      <c r="L9" s="194" t="s">
        <v>320</v>
      </c>
      <c r="M9" s="194" t="s">
        <v>321</v>
      </c>
      <c r="N9" s="194" t="s">
        <v>322</v>
      </c>
      <c r="O9" s="194" t="s">
        <v>323</v>
      </c>
      <c r="P9" s="194" t="s">
        <v>324</v>
      </c>
      <c r="Q9" s="194" t="s">
        <v>325</v>
      </c>
      <c r="R9" s="194" t="s">
        <v>326</v>
      </c>
      <c r="S9" s="194" t="s">
        <v>327</v>
      </c>
      <c r="T9" s="194" t="s">
        <v>328</v>
      </c>
      <c r="U9" s="194" t="s">
        <v>329</v>
      </c>
      <c r="V9" s="195"/>
      <c r="W9" s="260"/>
    </row>
    <row r="10" spans="1:24" s="142" customFormat="1" ht="8.25" customHeight="1" thickBot="1">
      <c r="A10" s="143"/>
      <c r="B10" s="144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  <c r="W10" s="147"/>
    </row>
    <row r="11" spans="1:24" s="142" customFormat="1" ht="21.75" customHeight="1">
      <c r="A11" s="148"/>
      <c r="B11" s="261" t="str">
        <f>[1]Canteiro!C5</f>
        <v>CANTEIRO DE OBRAS E ADMINISTRAÇÃO LOCAL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3"/>
      <c r="W11" s="149"/>
    </row>
    <row r="12" spans="1:24" s="142" customFormat="1" ht="18" customHeight="1">
      <c r="A12" s="264">
        <v>1</v>
      </c>
      <c r="B12" s="266" t="str">
        <f>[1]Canteiro!B10</f>
        <v>INSTALAÇÃO DO CANTEIRO DE OBRAS</v>
      </c>
      <c r="C12" s="268">
        <f>Canteiro!H22</f>
        <v>0</v>
      </c>
      <c r="D12" s="150">
        <f>$C$12/18</f>
        <v>0</v>
      </c>
      <c r="E12" s="150">
        <f t="shared" ref="E12:U12" si="0">$C$12/18</f>
        <v>0</v>
      </c>
      <c r="F12" s="150">
        <f t="shared" si="0"/>
        <v>0</v>
      </c>
      <c r="G12" s="150">
        <f t="shared" si="0"/>
        <v>0</v>
      </c>
      <c r="H12" s="150">
        <f t="shared" si="0"/>
        <v>0</v>
      </c>
      <c r="I12" s="150">
        <f t="shared" si="0"/>
        <v>0</v>
      </c>
      <c r="J12" s="150">
        <f t="shared" si="0"/>
        <v>0</v>
      </c>
      <c r="K12" s="150">
        <f t="shared" si="0"/>
        <v>0</v>
      </c>
      <c r="L12" s="150">
        <f t="shared" si="0"/>
        <v>0</v>
      </c>
      <c r="M12" s="150">
        <f t="shared" si="0"/>
        <v>0</v>
      </c>
      <c r="N12" s="150">
        <f t="shared" si="0"/>
        <v>0</v>
      </c>
      <c r="O12" s="150">
        <f t="shared" si="0"/>
        <v>0</v>
      </c>
      <c r="P12" s="150">
        <f t="shared" si="0"/>
        <v>0</v>
      </c>
      <c r="Q12" s="150">
        <f t="shared" si="0"/>
        <v>0</v>
      </c>
      <c r="R12" s="150">
        <f t="shared" si="0"/>
        <v>0</v>
      </c>
      <c r="S12" s="150">
        <f t="shared" si="0"/>
        <v>0</v>
      </c>
      <c r="T12" s="150">
        <f t="shared" si="0"/>
        <v>0</v>
      </c>
      <c r="U12" s="150">
        <f t="shared" si="0"/>
        <v>0</v>
      </c>
      <c r="V12" s="150"/>
      <c r="W12" s="270">
        <f>SUM(D12:V12)</f>
        <v>0</v>
      </c>
      <c r="X12" s="151"/>
    </row>
    <row r="13" spans="1:24" s="142" customFormat="1" ht="7.5" customHeight="1">
      <c r="A13" s="265"/>
      <c r="B13" s="267"/>
      <c r="C13" s="26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52"/>
      <c r="W13" s="271"/>
      <c r="X13" s="151"/>
    </row>
    <row r="14" spans="1:24" s="142" customFormat="1" ht="18" customHeight="1">
      <c r="A14" s="272">
        <v>2</v>
      </c>
      <c r="B14" s="267" t="str">
        <f>[1]Canteiro!B15</f>
        <v>ADMINISTRAÇÃO</v>
      </c>
      <c r="C14" s="273">
        <f>Canteiro!H29</f>
        <v>0</v>
      </c>
      <c r="D14" s="153">
        <f>$C$14/18</f>
        <v>0</v>
      </c>
      <c r="E14" s="153">
        <f t="shared" ref="E14:U14" si="1">$C$14/18</f>
        <v>0</v>
      </c>
      <c r="F14" s="153">
        <f t="shared" si="1"/>
        <v>0</v>
      </c>
      <c r="G14" s="153">
        <f t="shared" si="1"/>
        <v>0</v>
      </c>
      <c r="H14" s="153">
        <f t="shared" si="1"/>
        <v>0</v>
      </c>
      <c r="I14" s="153">
        <f t="shared" si="1"/>
        <v>0</v>
      </c>
      <c r="J14" s="153">
        <f t="shared" si="1"/>
        <v>0</v>
      </c>
      <c r="K14" s="153">
        <f t="shared" si="1"/>
        <v>0</v>
      </c>
      <c r="L14" s="153">
        <f t="shared" si="1"/>
        <v>0</v>
      </c>
      <c r="M14" s="153">
        <f t="shared" si="1"/>
        <v>0</v>
      </c>
      <c r="N14" s="153">
        <f t="shared" si="1"/>
        <v>0</v>
      </c>
      <c r="O14" s="153">
        <f t="shared" si="1"/>
        <v>0</v>
      </c>
      <c r="P14" s="153">
        <f t="shared" si="1"/>
        <v>0</v>
      </c>
      <c r="Q14" s="153">
        <f t="shared" si="1"/>
        <v>0</v>
      </c>
      <c r="R14" s="153">
        <f t="shared" si="1"/>
        <v>0</v>
      </c>
      <c r="S14" s="153">
        <f t="shared" si="1"/>
        <v>0</v>
      </c>
      <c r="T14" s="153">
        <f t="shared" si="1"/>
        <v>0</v>
      </c>
      <c r="U14" s="153">
        <f t="shared" si="1"/>
        <v>0</v>
      </c>
      <c r="V14" s="153"/>
      <c r="W14" s="270">
        <f>SUM(D14:V14)</f>
        <v>0</v>
      </c>
      <c r="X14" s="151"/>
    </row>
    <row r="15" spans="1:24" s="142" customFormat="1" ht="7.5" customHeight="1">
      <c r="A15" s="265"/>
      <c r="B15" s="267"/>
      <c r="C15" s="269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54"/>
      <c r="W15" s="271"/>
      <c r="X15" s="151"/>
    </row>
    <row r="16" spans="1:24" s="142" customFormat="1" ht="18" customHeight="1">
      <c r="A16" s="272">
        <v>3</v>
      </c>
      <c r="B16" s="267" t="str">
        <f>[1]Canteiro!B19</f>
        <v>PLACA DA OBRA</v>
      </c>
      <c r="C16" s="273">
        <f>Canteiro!H32</f>
        <v>0</v>
      </c>
      <c r="D16" s="155">
        <f>Canteiro!H32</f>
        <v>0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270">
        <f>SUM(D16:V16)</f>
        <v>0</v>
      </c>
      <c r="X16" s="151"/>
    </row>
    <row r="17" spans="1:24" s="142" customFormat="1" ht="7.5" customHeight="1">
      <c r="A17" s="265"/>
      <c r="B17" s="267"/>
      <c r="C17" s="269"/>
      <c r="D17" s="186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271"/>
      <c r="X17" s="151"/>
    </row>
    <row r="18" spans="1:24" s="142" customFormat="1" ht="21.75" customHeight="1">
      <c r="A18" s="156"/>
      <c r="B18" s="274" t="str">
        <f>'Coletor Jd. da Paz'!$C$5</f>
        <v>EXECUÇÃO DE COLETOR TRONCO DE ESGOTO JARDIM DA PAZ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5"/>
      <c r="W18" s="157"/>
    </row>
    <row r="19" spans="1:24" s="142" customFormat="1" ht="18" customHeight="1">
      <c r="A19" s="264">
        <v>1</v>
      </c>
      <c r="B19" s="266" t="str">
        <f>'[1]R Germano Giusti'!B10:H10</f>
        <v>SERVIÇOS INICIAIS</v>
      </c>
      <c r="C19" s="268">
        <f>'Coletor Jd. da Paz'!H27</f>
        <v>0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>
        <f>$C$19/5</f>
        <v>0</v>
      </c>
      <c r="R19" s="150">
        <f t="shared" ref="R19:U19" si="2">$C$19/5</f>
        <v>0</v>
      </c>
      <c r="S19" s="150">
        <f t="shared" si="2"/>
        <v>0</v>
      </c>
      <c r="T19" s="150">
        <f t="shared" si="2"/>
        <v>0</v>
      </c>
      <c r="U19" s="150">
        <f t="shared" si="2"/>
        <v>0</v>
      </c>
      <c r="V19" s="150"/>
      <c r="W19" s="270">
        <f>SUM(D19:V19)</f>
        <v>0</v>
      </c>
      <c r="X19" s="151"/>
    </row>
    <row r="20" spans="1:24" s="142" customFormat="1" ht="7.5" customHeight="1">
      <c r="A20" s="265"/>
      <c r="B20" s="267"/>
      <c r="C20" s="269"/>
      <c r="D20" s="165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85"/>
      <c r="R20" s="185"/>
      <c r="S20" s="185"/>
      <c r="T20" s="185"/>
      <c r="U20" s="185"/>
      <c r="V20" s="152"/>
      <c r="W20" s="271"/>
      <c r="X20" s="151"/>
    </row>
    <row r="21" spans="1:24" s="142" customFormat="1" ht="18" customHeight="1">
      <c r="A21" s="272">
        <v>2</v>
      </c>
      <c r="B21" s="267" t="str">
        <f>'[1]R Germano Giusti'!B25:H25</f>
        <v>MOVIMENTO DE TERRA</v>
      </c>
      <c r="C21" s="273">
        <f>'Coletor Jd. da Paz'!H43</f>
        <v>0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>
        <f>$C$21/5</f>
        <v>0</v>
      </c>
      <c r="R21" s="153">
        <f t="shared" ref="R21:U21" si="3">$C$21/5</f>
        <v>0</v>
      </c>
      <c r="S21" s="153">
        <f t="shared" si="3"/>
        <v>0</v>
      </c>
      <c r="T21" s="153">
        <f t="shared" si="3"/>
        <v>0</v>
      </c>
      <c r="U21" s="153">
        <f t="shared" si="3"/>
        <v>0</v>
      </c>
      <c r="V21" s="153"/>
      <c r="W21" s="270">
        <f>SUM(D21:V21)</f>
        <v>0</v>
      </c>
      <c r="X21" s="151"/>
    </row>
    <row r="22" spans="1:24" s="142" customFormat="1" ht="7.5" customHeight="1">
      <c r="A22" s="265"/>
      <c r="B22" s="267"/>
      <c r="C22" s="269"/>
      <c r="D22" s="159"/>
      <c r="E22" s="154"/>
      <c r="F22" s="154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85"/>
      <c r="R22" s="185"/>
      <c r="S22" s="185"/>
      <c r="T22" s="185"/>
      <c r="U22" s="185"/>
      <c r="V22" s="154"/>
      <c r="W22" s="271"/>
      <c r="X22" s="151"/>
    </row>
    <row r="23" spans="1:24" s="142" customFormat="1" ht="18" customHeight="1">
      <c r="A23" s="272">
        <v>3</v>
      </c>
      <c r="B23" s="267" t="str">
        <f>'[1]R Germano Giusti'!B48:H48</f>
        <v>SERVICOS COMPLEMENTARES EXTERNOS</v>
      </c>
      <c r="C23" s="273">
        <f>'Coletor Jd. da Paz'!H57</f>
        <v>0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>
        <f>$C$23/5</f>
        <v>0</v>
      </c>
      <c r="R23" s="153">
        <f t="shared" ref="R23:U23" si="4">$C$23/5</f>
        <v>0</v>
      </c>
      <c r="S23" s="153">
        <f t="shared" si="4"/>
        <v>0</v>
      </c>
      <c r="T23" s="153">
        <f t="shared" si="4"/>
        <v>0</v>
      </c>
      <c r="U23" s="153">
        <f t="shared" si="4"/>
        <v>0</v>
      </c>
      <c r="V23" s="153"/>
      <c r="W23" s="270">
        <f>SUM(D23:V23)</f>
        <v>0</v>
      </c>
      <c r="X23" s="151"/>
    </row>
    <row r="24" spans="1:24" s="142" customFormat="1" ht="7.5" customHeight="1">
      <c r="A24" s="265"/>
      <c r="B24" s="267"/>
      <c r="C24" s="269"/>
      <c r="D24" s="159"/>
      <c r="E24" s="154"/>
      <c r="F24" s="154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90"/>
      <c r="R24" s="190"/>
      <c r="S24" s="190"/>
      <c r="T24" s="190"/>
      <c r="U24" s="190"/>
      <c r="V24" s="158"/>
      <c r="W24" s="271"/>
      <c r="X24" s="151"/>
    </row>
    <row r="25" spans="1:24" s="142" customFormat="1" ht="18" customHeight="1">
      <c r="A25" s="272">
        <v>4</v>
      </c>
      <c r="B25" s="267" t="str">
        <f>'Coletor Jd. da Paz'!B58:H58</f>
        <v>SANEAMENTO</v>
      </c>
      <c r="C25" s="273">
        <f>'Coletor Jd. da Paz'!H70</f>
        <v>0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>
        <f>$C$25/5</f>
        <v>0</v>
      </c>
      <c r="R25" s="153">
        <f t="shared" ref="R25:U25" si="5">$C$25/5</f>
        <v>0</v>
      </c>
      <c r="S25" s="153">
        <f t="shared" si="5"/>
        <v>0</v>
      </c>
      <c r="T25" s="153">
        <f t="shared" si="5"/>
        <v>0</v>
      </c>
      <c r="U25" s="153">
        <f t="shared" si="5"/>
        <v>0</v>
      </c>
      <c r="V25" s="155"/>
      <c r="W25" s="270">
        <f>SUM(D25:V25)</f>
        <v>0</v>
      </c>
      <c r="X25" s="151"/>
    </row>
    <row r="26" spans="1:24" s="142" customFormat="1" ht="7.5" customHeight="1">
      <c r="A26" s="265"/>
      <c r="B26" s="267"/>
      <c r="C26" s="269"/>
      <c r="D26" s="159"/>
      <c r="E26" s="154"/>
      <c r="F26" s="154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90"/>
      <c r="R26" s="190"/>
      <c r="S26" s="190"/>
      <c r="T26" s="190"/>
      <c r="U26" s="190"/>
      <c r="V26" s="158"/>
      <c r="W26" s="271"/>
      <c r="X26" s="151"/>
    </row>
    <row r="27" spans="1:24" s="142" customFormat="1" ht="18" customHeight="1">
      <c r="A27" s="272">
        <v>5</v>
      </c>
      <c r="B27" s="267" t="str">
        <f>'[1]R Germano Giusti'!B69:H69</f>
        <v>CADASTROS</v>
      </c>
      <c r="C27" s="273">
        <f>'Coletor Jd. da Paz'!H74</f>
        <v>0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>
        <f>C27</f>
        <v>0</v>
      </c>
      <c r="V27" s="153"/>
      <c r="W27" s="270">
        <f>SUM(D27:V27)</f>
        <v>0</v>
      </c>
      <c r="X27" s="151"/>
    </row>
    <row r="28" spans="1:24" s="142" customFormat="1" ht="7.5" customHeight="1">
      <c r="A28" s="265"/>
      <c r="B28" s="267"/>
      <c r="C28" s="269"/>
      <c r="D28" s="159"/>
      <c r="E28" s="154"/>
      <c r="F28" s="154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85"/>
      <c r="V28" s="152"/>
      <c r="W28" s="271"/>
      <c r="X28" s="151"/>
    </row>
    <row r="29" spans="1:24" s="142" customFormat="1" ht="21.75" customHeight="1">
      <c r="A29" s="164"/>
      <c r="B29" s="274" t="str">
        <f>'Coletor Pq Liberdade'!$C$5</f>
        <v>EXECUÇÃO DE COLETOR TRONCO PARQUE DA LIBERDADE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5"/>
      <c r="W29" s="157"/>
    </row>
    <row r="30" spans="1:24" s="142" customFormat="1" ht="18" customHeight="1">
      <c r="A30" s="264">
        <v>1</v>
      </c>
      <c r="B30" s="266" t="str">
        <f>'[1]R São Thiago'!B10:H10</f>
        <v>SERVIÇOS INICIAIS</v>
      </c>
      <c r="C30" s="268">
        <f>'Coletor Pq Liberdade'!H22</f>
        <v>0</v>
      </c>
      <c r="D30" s="150"/>
      <c r="E30" s="150"/>
      <c r="F30" s="150"/>
      <c r="G30" s="150"/>
      <c r="H30" s="150">
        <f>$C$30/4</f>
        <v>0</v>
      </c>
      <c r="I30" s="150">
        <f>$C$30/4</f>
        <v>0</v>
      </c>
      <c r="J30" s="150">
        <f t="shared" ref="J30:K30" si="6">$C$30/4</f>
        <v>0</v>
      </c>
      <c r="K30" s="150">
        <f t="shared" si="6"/>
        <v>0</v>
      </c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270">
        <f>SUM(D30:V30)</f>
        <v>0</v>
      </c>
      <c r="X30" s="151"/>
    </row>
    <row r="31" spans="1:24" s="142" customFormat="1" ht="7.5" customHeight="1">
      <c r="A31" s="265"/>
      <c r="B31" s="267"/>
      <c r="C31" s="269"/>
      <c r="D31" s="165"/>
      <c r="E31" s="152"/>
      <c r="F31" s="152"/>
      <c r="G31" s="152"/>
      <c r="H31" s="185"/>
      <c r="I31" s="185"/>
      <c r="J31" s="185"/>
      <c r="K31" s="185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271"/>
      <c r="X31" s="151"/>
    </row>
    <row r="32" spans="1:24" s="142" customFormat="1" ht="18" customHeight="1">
      <c r="A32" s="272">
        <v>2</v>
      </c>
      <c r="B32" s="267" t="str">
        <f>'[1]R São Thiago'!B25:H25</f>
        <v>MOVIMENTO DE TERRA</v>
      </c>
      <c r="C32" s="273">
        <f>'Coletor Pq Liberdade'!H38</f>
        <v>0</v>
      </c>
      <c r="D32" s="153"/>
      <c r="E32" s="153"/>
      <c r="F32" s="153"/>
      <c r="G32" s="153"/>
      <c r="H32" s="153"/>
      <c r="I32" s="153">
        <f>$C$32/4</f>
        <v>0</v>
      </c>
      <c r="J32" s="153">
        <f t="shared" ref="J32:L32" si="7">$C$32/4</f>
        <v>0</v>
      </c>
      <c r="K32" s="153">
        <f t="shared" si="7"/>
        <v>0</v>
      </c>
      <c r="L32" s="153">
        <f t="shared" si="7"/>
        <v>0</v>
      </c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270">
        <f>SUM(D32:V32)</f>
        <v>0</v>
      </c>
      <c r="X32" s="151"/>
    </row>
    <row r="33" spans="1:24" s="142" customFormat="1" ht="7.5" customHeight="1">
      <c r="A33" s="265"/>
      <c r="B33" s="267"/>
      <c r="C33" s="269"/>
      <c r="D33" s="159"/>
      <c r="E33" s="154"/>
      <c r="F33" s="154"/>
      <c r="G33" s="154"/>
      <c r="H33" s="152"/>
      <c r="I33" s="185"/>
      <c r="J33" s="185"/>
      <c r="K33" s="185"/>
      <c r="L33" s="185"/>
      <c r="M33" s="152"/>
      <c r="N33" s="152"/>
      <c r="O33" s="152"/>
      <c r="P33" s="152"/>
      <c r="Q33" s="152"/>
      <c r="R33" s="152"/>
      <c r="S33" s="152"/>
      <c r="T33" s="152"/>
      <c r="U33" s="152"/>
      <c r="V33" s="154"/>
      <c r="W33" s="271"/>
      <c r="X33" s="151"/>
    </row>
    <row r="34" spans="1:24" s="142" customFormat="1" ht="18" customHeight="1">
      <c r="A34" s="272">
        <v>3</v>
      </c>
      <c r="B34" s="267" t="str">
        <f>'[1]R São Thiago'!B48:H48</f>
        <v>SERVICOS COMPLEMENTARES EXTERNOS</v>
      </c>
      <c r="C34" s="273">
        <f>'Coletor Pq Liberdade'!H49</f>
        <v>0</v>
      </c>
      <c r="D34" s="153"/>
      <c r="E34" s="153"/>
      <c r="F34" s="153"/>
      <c r="G34" s="153"/>
      <c r="H34" s="153"/>
      <c r="I34" s="153">
        <f>$C$34/4</f>
        <v>0</v>
      </c>
      <c r="J34" s="153">
        <f t="shared" ref="J34:L34" si="8">$C$34/4</f>
        <v>0</v>
      </c>
      <c r="K34" s="153">
        <f t="shared" si="8"/>
        <v>0</v>
      </c>
      <c r="L34" s="153">
        <f t="shared" si="8"/>
        <v>0</v>
      </c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270">
        <f>SUM(D34:V34)</f>
        <v>0</v>
      </c>
      <c r="X34" s="151"/>
    </row>
    <row r="35" spans="1:24" s="142" customFormat="1" ht="7.5" customHeight="1">
      <c r="A35" s="265"/>
      <c r="B35" s="267"/>
      <c r="C35" s="269"/>
      <c r="D35" s="159"/>
      <c r="E35" s="154"/>
      <c r="F35" s="154"/>
      <c r="G35" s="154"/>
      <c r="H35" s="158"/>
      <c r="I35" s="190"/>
      <c r="J35" s="190"/>
      <c r="K35" s="190"/>
      <c r="L35" s="190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271"/>
      <c r="X35" s="151"/>
    </row>
    <row r="36" spans="1:24" s="142" customFormat="1" ht="18" customHeight="1">
      <c r="A36" s="272">
        <v>4</v>
      </c>
      <c r="B36" s="267" t="str">
        <f>'Coletor Pq Liberdade'!B50:H50</f>
        <v>SANEAMENTO</v>
      </c>
      <c r="C36" s="273">
        <f>'Coletor Pq Liberdade'!H61</f>
        <v>0</v>
      </c>
      <c r="D36" s="153"/>
      <c r="E36" s="153"/>
      <c r="F36" s="153"/>
      <c r="G36" s="153"/>
      <c r="H36" s="153"/>
      <c r="I36" s="153">
        <f>$C$36/4</f>
        <v>0</v>
      </c>
      <c r="J36" s="153">
        <f t="shared" ref="J36:L36" si="9">$C$36/4</f>
        <v>0</v>
      </c>
      <c r="K36" s="153">
        <f t="shared" si="9"/>
        <v>0</v>
      </c>
      <c r="L36" s="153">
        <f t="shared" si="9"/>
        <v>0</v>
      </c>
      <c r="M36" s="153"/>
      <c r="N36" s="153"/>
      <c r="O36" s="153"/>
      <c r="P36" s="153"/>
      <c r="Q36" s="153"/>
      <c r="R36" s="153"/>
      <c r="S36" s="153"/>
      <c r="T36" s="153"/>
      <c r="U36" s="153"/>
      <c r="V36" s="155"/>
      <c r="W36" s="270">
        <f>SUM(D36:V36)</f>
        <v>0</v>
      </c>
      <c r="X36" s="151"/>
    </row>
    <row r="37" spans="1:24" s="142" customFormat="1" ht="7.5" customHeight="1">
      <c r="A37" s="265"/>
      <c r="B37" s="267"/>
      <c r="C37" s="269"/>
      <c r="D37" s="159"/>
      <c r="E37" s="154"/>
      <c r="F37" s="154"/>
      <c r="G37" s="154"/>
      <c r="H37" s="158"/>
      <c r="I37" s="190"/>
      <c r="J37" s="190"/>
      <c r="K37" s="190"/>
      <c r="L37" s="190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271"/>
      <c r="X37" s="151"/>
    </row>
    <row r="38" spans="1:24" s="142" customFormat="1" ht="18" customHeight="1">
      <c r="A38" s="272">
        <v>5</v>
      </c>
      <c r="B38" s="267" t="str">
        <f>'[1]R São Thiago'!B69:H69</f>
        <v>CADASTROS</v>
      </c>
      <c r="C38" s="273">
        <f>'Coletor Pq Liberdade'!H65</f>
        <v>0</v>
      </c>
      <c r="D38" s="153"/>
      <c r="E38" s="153"/>
      <c r="F38" s="153"/>
      <c r="G38" s="153"/>
      <c r="H38" s="153"/>
      <c r="I38" s="153"/>
      <c r="J38" s="153"/>
      <c r="K38" s="153"/>
      <c r="L38" s="153">
        <f>C38</f>
        <v>0</v>
      </c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270">
        <f>SUM(D38:V38)</f>
        <v>0</v>
      </c>
      <c r="X38" s="151"/>
    </row>
    <row r="39" spans="1:24" s="142" customFormat="1" ht="7.5" customHeight="1">
      <c r="A39" s="265"/>
      <c r="B39" s="267"/>
      <c r="C39" s="269"/>
      <c r="D39" s="159"/>
      <c r="E39" s="154"/>
      <c r="F39" s="154"/>
      <c r="G39" s="154"/>
      <c r="H39" s="152"/>
      <c r="I39" s="152"/>
      <c r="J39" s="152"/>
      <c r="K39" s="152"/>
      <c r="L39" s="185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271"/>
      <c r="X39" s="151"/>
    </row>
    <row r="40" spans="1:24" s="142" customFormat="1" ht="21.75" customHeight="1">
      <c r="A40" s="160"/>
      <c r="B40" s="277" t="str">
        <f>'Coletor Pq Gramado'!$C$5</f>
        <v>EXECUÇÃO DE COLETOR TRONCO DE ESGOTO PARQUE GRAMADO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161"/>
    </row>
    <row r="41" spans="1:24" s="142" customFormat="1" ht="18" customHeight="1">
      <c r="A41" s="278">
        <v>1</v>
      </c>
      <c r="B41" s="267" t="str">
        <f>'[1]Portal Colina'!B10:H10</f>
        <v>SERVIÇOS INICIAIS</v>
      </c>
      <c r="C41" s="273">
        <f>'Coletor Pq Gramado'!H27</f>
        <v>0</v>
      </c>
      <c r="D41" s="155"/>
      <c r="E41" s="155"/>
      <c r="F41" s="155"/>
      <c r="G41" s="155"/>
      <c r="H41" s="155"/>
      <c r="I41" s="155"/>
      <c r="J41" s="155"/>
      <c r="K41" s="155"/>
      <c r="L41" s="155">
        <f>$C$41/5</f>
        <v>0</v>
      </c>
      <c r="M41" s="155">
        <f>$C$41/5</f>
        <v>0</v>
      </c>
      <c r="N41" s="155">
        <f t="shared" ref="N41:P41" si="10">$C$41/5</f>
        <v>0</v>
      </c>
      <c r="O41" s="155">
        <f t="shared" si="10"/>
        <v>0</v>
      </c>
      <c r="P41" s="155">
        <f t="shared" si="10"/>
        <v>0</v>
      </c>
      <c r="Q41" s="155"/>
      <c r="R41" s="155"/>
      <c r="S41" s="155"/>
      <c r="T41" s="155"/>
      <c r="U41" s="155"/>
      <c r="V41" s="155"/>
      <c r="W41" s="270">
        <f>SUM(D41:V41)</f>
        <v>0</v>
      </c>
      <c r="X41" s="151"/>
    </row>
    <row r="42" spans="1:24" s="142" customFormat="1" ht="7.5" customHeight="1">
      <c r="A42" s="278"/>
      <c r="B42" s="267"/>
      <c r="C42" s="269"/>
      <c r="D42" s="159"/>
      <c r="E42" s="159"/>
      <c r="F42" s="159"/>
      <c r="G42" s="159"/>
      <c r="H42" s="159"/>
      <c r="I42" s="159"/>
      <c r="J42" s="159"/>
      <c r="K42" s="159"/>
      <c r="L42" s="186"/>
      <c r="M42" s="186"/>
      <c r="N42" s="186"/>
      <c r="O42" s="186"/>
      <c r="P42" s="186"/>
      <c r="Q42" s="159"/>
      <c r="R42" s="159"/>
      <c r="S42" s="159"/>
      <c r="T42" s="159"/>
      <c r="U42" s="159"/>
      <c r="V42" s="159"/>
      <c r="W42" s="271"/>
      <c r="X42" s="151"/>
    </row>
    <row r="43" spans="1:24" s="142" customFormat="1" ht="18" customHeight="1">
      <c r="A43" s="278">
        <v>2</v>
      </c>
      <c r="B43" s="267" t="str">
        <f>'[1]Portal Colina'!B24:H24</f>
        <v>MOVIMENTO DE TERRA</v>
      </c>
      <c r="C43" s="273">
        <f>'Coletor Pq Gramado'!H43</f>
        <v>0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>
        <f>$C$43/5</f>
        <v>0</v>
      </c>
      <c r="N43" s="155">
        <f t="shared" ref="N43:Q43" si="11">$C$43/5</f>
        <v>0</v>
      </c>
      <c r="O43" s="155">
        <f t="shared" si="11"/>
        <v>0</v>
      </c>
      <c r="P43" s="155">
        <f t="shared" si="11"/>
        <v>0</v>
      </c>
      <c r="Q43" s="155">
        <f t="shared" si="11"/>
        <v>0</v>
      </c>
      <c r="R43" s="155"/>
      <c r="S43" s="155"/>
      <c r="T43" s="155"/>
      <c r="U43" s="155"/>
      <c r="V43" s="155"/>
      <c r="W43" s="270">
        <f>SUM(D43:V43)</f>
        <v>0</v>
      </c>
      <c r="X43" s="151"/>
    </row>
    <row r="44" spans="1:24" s="142" customFormat="1" ht="7.5" customHeight="1">
      <c r="A44" s="278"/>
      <c r="B44" s="267"/>
      <c r="C44" s="269"/>
      <c r="D44" s="159"/>
      <c r="E44" s="159"/>
      <c r="F44" s="159"/>
      <c r="G44" s="154"/>
      <c r="H44" s="154"/>
      <c r="I44" s="154"/>
      <c r="J44" s="154"/>
      <c r="K44" s="154"/>
      <c r="L44" s="154"/>
      <c r="M44" s="188"/>
      <c r="N44" s="188"/>
      <c r="O44" s="188"/>
      <c r="P44" s="188"/>
      <c r="Q44" s="188"/>
      <c r="R44" s="154"/>
      <c r="S44" s="154"/>
      <c r="T44" s="154"/>
      <c r="U44" s="154"/>
      <c r="V44" s="162"/>
      <c r="W44" s="271"/>
      <c r="X44" s="151"/>
    </row>
    <row r="45" spans="1:24" s="142" customFormat="1" ht="18" customHeight="1">
      <c r="A45" s="278">
        <v>3</v>
      </c>
      <c r="B45" s="267" t="str">
        <f>'[1]Portal Colina'!B46:H46</f>
        <v>SERVICOS COMPLEMENTARES EXTERNOS</v>
      </c>
      <c r="C45" s="273">
        <f>'Coletor Pq Gramado'!H57</f>
        <v>0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>
        <f>$C$45/5</f>
        <v>0</v>
      </c>
      <c r="N45" s="155">
        <f t="shared" ref="N45:Q45" si="12">$C$45/5</f>
        <v>0</v>
      </c>
      <c r="O45" s="155">
        <f t="shared" si="12"/>
        <v>0</v>
      </c>
      <c r="P45" s="155">
        <f t="shared" si="12"/>
        <v>0</v>
      </c>
      <c r="Q45" s="155">
        <f t="shared" si="12"/>
        <v>0</v>
      </c>
      <c r="R45" s="155"/>
      <c r="S45" s="155"/>
      <c r="T45" s="155"/>
      <c r="U45" s="155"/>
      <c r="V45" s="155"/>
      <c r="W45" s="270">
        <f>SUM(D45:V45)</f>
        <v>0</v>
      </c>
      <c r="X45" s="151"/>
    </row>
    <row r="46" spans="1:24" s="142" customFormat="1" ht="7.5" customHeight="1">
      <c r="A46" s="278"/>
      <c r="B46" s="267"/>
      <c r="C46" s="269"/>
      <c r="D46" s="159"/>
      <c r="E46" s="159"/>
      <c r="F46" s="159"/>
      <c r="G46" s="152"/>
      <c r="H46" s="152"/>
      <c r="I46" s="152"/>
      <c r="J46" s="152"/>
      <c r="K46" s="152"/>
      <c r="L46" s="152"/>
      <c r="M46" s="185"/>
      <c r="N46" s="185"/>
      <c r="O46" s="185"/>
      <c r="P46" s="185"/>
      <c r="Q46" s="185"/>
      <c r="R46" s="152"/>
      <c r="S46" s="152"/>
      <c r="T46" s="152"/>
      <c r="U46" s="152"/>
      <c r="V46" s="152"/>
      <c r="W46" s="271"/>
      <c r="X46" s="151"/>
    </row>
    <row r="47" spans="1:24" s="142" customFormat="1" ht="18" customHeight="1">
      <c r="A47" s="278">
        <v>4</v>
      </c>
      <c r="B47" s="267" t="str">
        <f>'Coletor Pq Gramado'!B58:H58</f>
        <v>SANEAMENTO</v>
      </c>
      <c r="C47" s="273">
        <f>'Coletor Pq Gramado'!H70</f>
        <v>0</v>
      </c>
      <c r="D47" s="155"/>
      <c r="E47" s="155"/>
      <c r="F47" s="155"/>
      <c r="G47" s="155"/>
      <c r="H47" s="155"/>
      <c r="I47" s="155"/>
      <c r="J47" s="155"/>
      <c r="K47" s="155"/>
      <c r="L47" s="155"/>
      <c r="M47" s="155">
        <f>$C$47/5</f>
        <v>0</v>
      </c>
      <c r="N47" s="155">
        <f t="shared" ref="N47:Q47" si="13">$C$47/5</f>
        <v>0</v>
      </c>
      <c r="O47" s="155">
        <f t="shared" si="13"/>
        <v>0</v>
      </c>
      <c r="P47" s="155">
        <f t="shared" si="13"/>
        <v>0</v>
      </c>
      <c r="Q47" s="155">
        <f t="shared" si="13"/>
        <v>0</v>
      </c>
      <c r="R47" s="155"/>
      <c r="S47" s="155"/>
      <c r="T47" s="155"/>
      <c r="U47" s="155"/>
      <c r="V47" s="155"/>
      <c r="W47" s="270">
        <f>SUM(D47:V47)</f>
        <v>0</v>
      </c>
      <c r="X47" s="151"/>
    </row>
    <row r="48" spans="1:24" s="142" customFormat="1" ht="7.5" customHeight="1">
      <c r="A48" s="278"/>
      <c r="B48" s="267"/>
      <c r="C48" s="269"/>
      <c r="D48" s="159"/>
      <c r="E48" s="159"/>
      <c r="F48" s="159"/>
      <c r="G48" s="154"/>
      <c r="H48" s="163"/>
      <c r="I48" s="163"/>
      <c r="J48" s="163"/>
      <c r="K48" s="163"/>
      <c r="L48" s="163"/>
      <c r="M48" s="191"/>
      <c r="N48" s="191"/>
      <c r="O48" s="191"/>
      <c r="P48" s="191"/>
      <c r="Q48" s="191"/>
      <c r="R48" s="163"/>
      <c r="S48" s="163"/>
      <c r="T48" s="163"/>
      <c r="U48" s="163"/>
      <c r="V48" s="154"/>
      <c r="W48" s="271"/>
      <c r="X48" s="151"/>
    </row>
    <row r="49" spans="1:24" s="142" customFormat="1" ht="18" customHeight="1">
      <c r="A49" s="278">
        <v>5</v>
      </c>
      <c r="B49" s="267" t="str">
        <f>'[1]Portal Colina'!B64:H64</f>
        <v>CADASTROS</v>
      </c>
      <c r="C49" s="268">
        <f>'Coletor Pq Gramado'!H74</f>
        <v>0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>
        <f>C49</f>
        <v>0</v>
      </c>
      <c r="R49" s="155"/>
      <c r="S49" s="155"/>
      <c r="T49" s="155"/>
      <c r="U49" s="155"/>
      <c r="V49" s="155"/>
      <c r="W49" s="270">
        <f>SUM(D49:V49)</f>
        <v>0</v>
      </c>
      <c r="X49" s="151"/>
    </row>
    <row r="50" spans="1:24" s="142" customFormat="1" ht="7.5" customHeight="1">
      <c r="A50" s="278"/>
      <c r="B50" s="267"/>
      <c r="C50" s="269"/>
      <c r="D50" s="159"/>
      <c r="E50" s="159"/>
      <c r="F50" s="159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85"/>
      <c r="R50" s="152"/>
      <c r="S50" s="152"/>
      <c r="T50" s="152"/>
      <c r="U50" s="152"/>
      <c r="V50" s="152"/>
      <c r="W50" s="271"/>
      <c r="X50" s="151"/>
    </row>
    <row r="51" spans="1:24" s="142" customFormat="1" ht="21.75" customHeight="1">
      <c r="A51" s="160"/>
      <c r="B51" s="277" t="str">
        <f>Interceptor!$C$5</f>
        <v>EXECUÇÃO DE INTERCEPTOR DE ESGOTO GRUTA - BALSA</v>
      </c>
      <c r="C51" s="279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161"/>
    </row>
    <row r="52" spans="1:24" s="142" customFormat="1" ht="18" customHeight="1">
      <c r="A52" s="278">
        <v>1</v>
      </c>
      <c r="B52" s="267" t="str">
        <f>'[1]Av Saúde'!B10:H10</f>
        <v>SERVIÇOS INICIAIS</v>
      </c>
      <c r="C52" s="273">
        <f>Interceptor!H22</f>
        <v>0</v>
      </c>
      <c r="D52" s="155">
        <f>$C$52/4</f>
        <v>0</v>
      </c>
      <c r="E52" s="155">
        <f t="shared" ref="E52:G52" si="14">$C$52/4</f>
        <v>0</v>
      </c>
      <c r="F52" s="155">
        <f t="shared" si="14"/>
        <v>0</v>
      </c>
      <c r="G52" s="155">
        <f t="shared" si="14"/>
        <v>0</v>
      </c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282">
        <f>SUM(D52:V52)</f>
        <v>0</v>
      </c>
      <c r="X52" s="151"/>
    </row>
    <row r="53" spans="1:24" s="142" customFormat="1" ht="7.5" customHeight="1">
      <c r="A53" s="280"/>
      <c r="B53" s="281"/>
      <c r="C53" s="269"/>
      <c r="D53" s="186"/>
      <c r="E53" s="186"/>
      <c r="F53" s="186"/>
      <c r="G53" s="186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283"/>
      <c r="X53" s="151"/>
    </row>
    <row r="54" spans="1:24" s="142" customFormat="1" ht="18" customHeight="1">
      <c r="A54" s="280">
        <v>2</v>
      </c>
      <c r="B54" s="281" t="str">
        <f>'[1]Av Saúde'!B16:H16</f>
        <v>MOVIMENTO DE TERRA</v>
      </c>
      <c r="C54" s="273">
        <f>Interceptor!H38</f>
        <v>0</v>
      </c>
      <c r="D54" s="155">
        <f>$C$54/5</f>
        <v>0</v>
      </c>
      <c r="E54" s="155">
        <f t="shared" ref="E54:H54" si="15">$C$54/5</f>
        <v>0</v>
      </c>
      <c r="F54" s="155">
        <f t="shared" si="15"/>
        <v>0</v>
      </c>
      <c r="G54" s="155">
        <f t="shared" si="15"/>
        <v>0</v>
      </c>
      <c r="H54" s="155">
        <f t="shared" si="15"/>
        <v>0</v>
      </c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282">
        <f>SUM(D54:V54)</f>
        <v>0</v>
      </c>
      <c r="X54" s="151"/>
    </row>
    <row r="55" spans="1:24" s="142" customFormat="1" ht="7.5" customHeight="1">
      <c r="A55" s="280"/>
      <c r="B55" s="281"/>
      <c r="C55" s="269"/>
      <c r="D55" s="186"/>
      <c r="E55" s="187"/>
      <c r="F55" s="187"/>
      <c r="G55" s="187"/>
      <c r="H55" s="18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7"/>
      <c r="W55" s="283"/>
      <c r="X55" s="151"/>
    </row>
    <row r="56" spans="1:24" s="142" customFormat="1" ht="18" customHeight="1">
      <c r="A56" s="284">
        <v>3</v>
      </c>
      <c r="B56" s="287" t="str">
        <f>Interceptor!B39</f>
        <v>SERVICOS COMPLEMENTARES EXTERNOS</v>
      </c>
      <c r="C56" s="289">
        <f>Interceptor!H49</f>
        <v>0</v>
      </c>
      <c r="D56" s="153">
        <f>$C$56/5</f>
        <v>0</v>
      </c>
      <c r="E56" s="153">
        <f t="shared" ref="E56:H56" si="16">$C$56/5</f>
        <v>0</v>
      </c>
      <c r="F56" s="153">
        <f t="shared" si="16"/>
        <v>0</v>
      </c>
      <c r="G56" s="153">
        <f t="shared" si="16"/>
        <v>0</v>
      </c>
      <c r="H56" s="153">
        <f t="shared" si="16"/>
        <v>0</v>
      </c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290">
        <f>SUM(D56:V56)</f>
        <v>0</v>
      </c>
      <c r="X56" s="151"/>
    </row>
    <row r="57" spans="1:24" s="142" customFormat="1" ht="7.5" customHeight="1">
      <c r="A57" s="285"/>
      <c r="B57" s="288"/>
      <c r="C57" s="269"/>
      <c r="D57" s="186"/>
      <c r="E57" s="187"/>
      <c r="F57" s="187"/>
      <c r="G57" s="192"/>
      <c r="H57" s="186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291"/>
      <c r="X57" s="151"/>
    </row>
    <row r="58" spans="1:24" s="142" customFormat="1" ht="18" customHeight="1">
      <c r="A58" s="284">
        <v>4</v>
      </c>
      <c r="B58" s="281" t="str">
        <f>Interceptor!B50</f>
        <v>SANEAMENTO</v>
      </c>
      <c r="C58" s="273">
        <f>Interceptor!H59</f>
        <v>0</v>
      </c>
      <c r="D58" s="155">
        <f>$C$58/5</f>
        <v>0</v>
      </c>
      <c r="E58" s="155">
        <f t="shared" ref="E58:H58" si="17">$C$58/5</f>
        <v>0</v>
      </c>
      <c r="F58" s="155">
        <f t="shared" si="17"/>
        <v>0</v>
      </c>
      <c r="G58" s="155">
        <f t="shared" si="17"/>
        <v>0</v>
      </c>
      <c r="H58" s="155">
        <f t="shared" si="17"/>
        <v>0</v>
      </c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282">
        <f>SUM(D58:V58)</f>
        <v>0</v>
      </c>
      <c r="X58" s="151"/>
    </row>
    <row r="59" spans="1:24" s="142" customFormat="1" ht="7.5" customHeight="1">
      <c r="A59" s="285"/>
      <c r="B59" s="281"/>
      <c r="C59" s="269"/>
      <c r="D59" s="186"/>
      <c r="E59" s="187"/>
      <c r="F59" s="187"/>
      <c r="G59" s="187"/>
      <c r="H59" s="186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6"/>
      <c r="W59" s="283"/>
      <c r="X59" s="151"/>
    </row>
    <row r="60" spans="1:24" s="142" customFormat="1" ht="18" customHeight="1">
      <c r="A60" s="284">
        <v>5</v>
      </c>
      <c r="B60" s="281" t="str">
        <f>'[1]Portal Colina'!B64:H64</f>
        <v>CADASTROS</v>
      </c>
      <c r="C60" s="273">
        <f>Interceptor!H63</f>
        <v>0</v>
      </c>
      <c r="D60" s="155"/>
      <c r="E60" s="155"/>
      <c r="F60" s="155"/>
      <c r="G60" s="155"/>
      <c r="H60" s="155">
        <f>C60</f>
        <v>0</v>
      </c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282">
        <f>SUM(D60:V60)</f>
        <v>0</v>
      </c>
      <c r="X60" s="170"/>
    </row>
    <row r="61" spans="1:24" s="142" customFormat="1" ht="7.5" customHeight="1" thickBot="1">
      <c r="A61" s="285"/>
      <c r="B61" s="281"/>
      <c r="C61" s="286"/>
      <c r="D61" s="159"/>
      <c r="E61" s="166"/>
      <c r="F61" s="166"/>
      <c r="G61" s="171"/>
      <c r="H61" s="186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283"/>
      <c r="X61" s="151"/>
    </row>
    <row r="62" spans="1:24" s="142" customFormat="1" ht="21.75" customHeight="1" thickBot="1">
      <c r="A62" s="296" t="s">
        <v>318</v>
      </c>
      <c r="B62" s="297"/>
      <c r="C62" s="172">
        <f t="shared" ref="C62:U62" si="18">SUM(C12:C61)</f>
        <v>0</v>
      </c>
      <c r="D62" s="173">
        <f t="shared" si="18"/>
        <v>0</v>
      </c>
      <c r="E62" s="173">
        <f t="shared" si="18"/>
        <v>0</v>
      </c>
      <c r="F62" s="173">
        <f t="shared" si="18"/>
        <v>0</v>
      </c>
      <c r="G62" s="173">
        <f t="shared" si="18"/>
        <v>0</v>
      </c>
      <c r="H62" s="173">
        <f t="shared" si="18"/>
        <v>0</v>
      </c>
      <c r="I62" s="173">
        <f t="shared" si="18"/>
        <v>0</v>
      </c>
      <c r="J62" s="173">
        <f t="shared" si="18"/>
        <v>0</v>
      </c>
      <c r="K62" s="173">
        <f t="shared" si="18"/>
        <v>0</v>
      </c>
      <c r="L62" s="173">
        <f t="shared" si="18"/>
        <v>0</v>
      </c>
      <c r="M62" s="173">
        <f t="shared" si="18"/>
        <v>0</v>
      </c>
      <c r="N62" s="173">
        <f t="shared" si="18"/>
        <v>0</v>
      </c>
      <c r="O62" s="173">
        <f t="shared" si="18"/>
        <v>0</v>
      </c>
      <c r="P62" s="173">
        <f t="shared" si="18"/>
        <v>0</v>
      </c>
      <c r="Q62" s="173">
        <f t="shared" si="18"/>
        <v>0</v>
      </c>
      <c r="R62" s="173">
        <f t="shared" si="18"/>
        <v>0</v>
      </c>
      <c r="S62" s="173">
        <f t="shared" si="18"/>
        <v>0</v>
      </c>
      <c r="T62" s="173">
        <f t="shared" si="18"/>
        <v>0</v>
      </c>
      <c r="U62" s="173">
        <f t="shared" si="18"/>
        <v>0</v>
      </c>
      <c r="V62" s="173"/>
      <c r="W62" s="174">
        <f>SUM(D62:V62)</f>
        <v>0</v>
      </c>
      <c r="X62" s="151"/>
    </row>
    <row r="63" spans="1:24" s="142" customFormat="1" ht="21.75" customHeight="1" thickBot="1">
      <c r="A63" s="298" t="s">
        <v>319</v>
      </c>
      <c r="B63" s="298"/>
      <c r="C63" s="175"/>
      <c r="D63" s="176" t="e">
        <f>(D62/$W$62)*100</f>
        <v>#DIV/0!</v>
      </c>
      <c r="E63" s="176" t="e">
        <f>(E62/$W$62)*100</f>
        <v>#DIV/0!</v>
      </c>
      <c r="F63" s="177" t="e">
        <f>(F62/$W$62)*100</f>
        <v>#DIV/0!</v>
      </c>
      <c r="G63" s="177" t="e">
        <f>(G62/$W$62)*100</f>
        <v>#DIV/0!</v>
      </c>
      <c r="H63" s="177" t="e">
        <f>(H62/$W$62)*100</f>
        <v>#DIV/0!</v>
      </c>
      <c r="I63" s="177" t="e">
        <f t="shared" ref="I63:K63" si="19">(I62/$W$62)*100</f>
        <v>#DIV/0!</v>
      </c>
      <c r="J63" s="177" t="e">
        <f t="shared" si="19"/>
        <v>#DIV/0!</v>
      </c>
      <c r="K63" s="177" t="e">
        <f t="shared" si="19"/>
        <v>#DIV/0!</v>
      </c>
      <c r="L63" s="177" t="e">
        <f t="shared" ref="L63:U63" si="20">(L62/$W$62)*100</f>
        <v>#DIV/0!</v>
      </c>
      <c r="M63" s="177" t="e">
        <f t="shared" si="20"/>
        <v>#DIV/0!</v>
      </c>
      <c r="N63" s="177" t="e">
        <f t="shared" si="20"/>
        <v>#DIV/0!</v>
      </c>
      <c r="O63" s="177" t="e">
        <f t="shared" si="20"/>
        <v>#DIV/0!</v>
      </c>
      <c r="P63" s="177" t="e">
        <f t="shared" si="20"/>
        <v>#DIV/0!</v>
      </c>
      <c r="Q63" s="177" t="e">
        <f t="shared" si="20"/>
        <v>#DIV/0!</v>
      </c>
      <c r="R63" s="177" t="e">
        <f t="shared" si="20"/>
        <v>#DIV/0!</v>
      </c>
      <c r="S63" s="177" t="e">
        <f t="shared" si="20"/>
        <v>#DIV/0!</v>
      </c>
      <c r="T63" s="177" t="e">
        <f t="shared" si="20"/>
        <v>#DIV/0!</v>
      </c>
      <c r="U63" s="177" t="e">
        <f t="shared" si="20"/>
        <v>#DIV/0!</v>
      </c>
      <c r="V63" s="177"/>
      <c r="W63" s="178" t="e">
        <f>SUM(D63:V63)</f>
        <v>#DIV/0!</v>
      </c>
    </row>
    <row r="64" spans="1:24" s="142" customFormat="1" ht="11.25">
      <c r="I64" s="179"/>
      <c r="W64" s="180"/>
    </row>
    <row r="65" spans="1:23" s="142" customFormat="1" ht="11.25">
      <c r="I65" s="179"/>
      <c r="W65" s="180"/>
    </row>
    <row r="66" spans="1:23" s="142" customFormat="1" ht="11.25">
      <c r="I66" s="179"/>
      <c r="W66" s="180"/>
    </row>
    <row r="67" spans="1:23" s="142" customFormat="1" ht="11.25">
      <c r="I67" s="179"/>
      <c r="W67" s="180"/>
    </row>
    <row r="68" spans="1:23" s="142" customFormat="1" ht="11.25">
      <c r="I68" s="179"/>
      <c r="W68" s="180"/>
    </row>
    <row r="69" spans="1:23" s="142" customFormat="1" ht="11.2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</row>
    <row r="70" spans="1:23" s="142" customFormat="1" ht="11.2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</row>
    <row r="71" spans="1:23" s="142" customFormat="1" ht="11.2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</row>
    <row r="72" spans="1:23">
      <c r="A72" s="134"/>
    </row>
    <row r="73" spans="1:23">
      <c r="A73" s="134"/>
    </row>
    <row r="74" spans="1:23">
      <c r="A74" s="134"/>
      <c r="F74" s="182"/>
      <c r="W74" s="183"/>
    </row>
    <row r="75" spans="1:23">
      <c r="A75" s="134"/>
    </row>
    <row r="76" spans="1:23">
      <c r="A76" s="134"/>
    </row>
    <row r="77" spans="1:23">
      <c r="A77" s="134"/>
    </row>
    <row r="78" spans="1:23">
      <c r="A78" s="134"/>
    </row>
    <row r="79" spans="1:23">
      <c r="A79" s="134"/>
    </row>
    <row r="80" spans="1:23">
      <c r="A80" s="134"/>
    </row>
    <row r="81" spans="1:1">
      <c r="A81" s="134"/>
    </row>
    <row r="82" spans="1:1">
      <c r="A82" s="134"/>
    </row>
    <row r="83" spans="1:1">
      <c r="A83" s="134"/>
    </row>
    <row r="84" spans="1:1">
      <c r="A84" s="134"/>
    </row>
    <row r="85" spans="1:1">
      <c r="A85" s="134"/>
    </row>
    <row r="86" spans="1:1">
      <c r="A86" s="134"/>
    </row>
    <row r="87" spans="1:1">
      <c r="A87" s="134"/>
    </row>
    <row r="88" spans="1:1">
      <c r="A88" s="134"/>
    </row>
    <row r="89" spans="1:1">
      <c r="A89" s="134"/>
    </row>
    <row r="90" spans="1:1">
      <c r="A90" s="134"/>
    </row>
    <row r="91" spans="1:1">
      <c r="A91" s="134"/>
    </row>
    <row r="92" spans="1:1">
      <c r="A92" s="134"/>
    </row>
    <row r="93" spans="1:1">
      <c r="A93" s="134"/>
    </row>
    <row r="94" spans="1:1">
      <c r="A94" s="134"/>
    </row>
    <row r="95" spans="1:1">
      <c r="A95" s="134"/>
    </row>
    <row r="96" spans="1:1">
      <c r="A96" s="134"/>
    </row>
    <row r="97" spans="1:1">
      <c r="A97" s="134"/>
    </row>
    <row r="98" spans="1:1">
      <c r="A98" s="134"/>
    </row>
    <row r="99" spans="1:1">
      <c r="A99" s="134"/>
    </row>
    <row r="100" spans="1:1">
      <c r="A100" s="134"/>
    </row>
    <row r="101" spans="1:1">
      <c r="A101" s="134"/>
    </row>
    <row r="102" spans="1:1">
      <c r="A102" s="134"/>
    </row>
    <row r="103" spans="1:1">
      <c r="A103" s="134"/>
    </row>
    <row r="104" spans="1:1">
      <c r="A104" s="134"/>
    </row>
    <row r="105" spans="1:1">
      <c r="A105" s="134"/>
    </row>
    <row r="106" spans="1:1">
      <c r="A106" s="134"/>
    </row>
    <row r="107" spans="1:1">
      <c r="A107" s="134"/>
    </row>
    <row r="108" spans="1:1">
      <c r="A108" s="134"/>
    </row>
    <row r="109" spans="1:1">
      <c r="A109" s="134"/>
    </row>
    <row r="110" spans="1:1">
      <c r="A110" s="134"/>
    </row>
    <row r="111" spans="1:1">
      <c r="A111" s="134"/>
    </row>
    <row r="112" spans="1:1">
      <c r="A112" s="134"/>
    </row>
    <row r="113" spans="1:1">
      <c r="A113" s="134"/>
    </row>
    <row r="114" spans="1:1">
      <c r="A114" s="134"/>
    </row>
    <row r="115" spans="1:1">
      <c r="A115" s="134"/>
    </row>
    <row r="116" spans="1:1">
      <c r="A116" s="134"/>
    </row>
    <row r="117" spans="1:1">
      <c r="A117" s="134"/>
    </row>
    <row r="118" spans="1:1">
      <c r="A118" s="134"/>
    </row>
    <row r="119" spans="1:1">
      <c r="A119" s="134"/>
    </row>
    <row r="120" spans="1:1">
      <c r="A120" s="134"/>
    </row>
    <row r="121" spans="1:1">
      <c r="A121" s="134"/>
    </row>
    <row r="122" spans="1:1">
      <c r="A122" s="134"/>
    </row>
  </sheetData>
  <mergeCells count="111">
    <mergeCell ref="A69:W69"/>
    <mergeCell ref="A70:W70"/>
    <mergeCell ref="A71:W71"/>
    <mergeCell ref="A3:W3"/>
    <mergeCell ref="A4:W4"/>
    <mergeCell ref="A62:B62"/>
    <mergeCell ref="A63:B63"/>
    <mergeCell ref="A60:A61"/>
    <mergeCell ref="B60:B61"/>
    <mergeCell ref="C60:C61"/>
    <mergeCell ref="W60:W61"/>
    <mergeCell ref="A54:A55"/>
    <mergeCell ref="B54:B55"/>
    <mergeCell ref="C54:C55"/>
    <mergeCell ref="W54:W55"/>
    <mergeCell ref="A56:A57"/>
    <mergeCell ref="B56:B57"/>
    <mergeCell ref="C56:C57"/>
    <mergeCell ref="W56:W57"/>
    <mergeCell ref="B51:V51"/>
    <mergeCell ref="A52:A53"/>
    <mergeCell ref="B52:B53"/>
    <mergeCell ref="C52:C53"/>
    <mergeCell ref="W52:W53"/>
    <mergeCell ref="A58:A59"/>
    <mergeCell ref="B58:B59"/>
    <mergeCell ref="C58:C59"/>
    <mergeCell ref="W58:W59"/>
    <mergeCell ref="A47:A48"/>
    <mergeCell ref="B47:B48"/>
    <mergeCell ref="C47:C48"/>
    <mergeCell ref="W47:W48"/>
    <mergeCell ref="A43:A44"/>
    <mergeCell ref="B43:B44"/>
    <mergeCell ref="C43:C44"/>
    <mergeCell ref="W43:W44"/>
    <mergeCell ref="A49:A50"/>
    <mergeCell ref="B49:B50"/>
    <mergeCell ref="C49:C50"/>
    <mergeCell ref="W49:W50"/>
    <mergeCell ref="W38:W39"/>
    <mergeCell ref="B40:V40"/>
    <mergeCell ref="A41:A42"/>
    <mergeCell ref="B41:B42"/>
    <mergeCell ref="C41:C42"/>
    <mergeCell ref="W41:W42"/>
    <mergeCell ref="A45:A46"/>
    <mergeCell ref="B45:B46"/>
    <mergeCell ref="C45:C46"/>
    <mergeCell ref="W45:W46"/>
    <mergeCell ref="A27:A28"/>
    <mergeCell ref="B27:B28"/>
    <mergeCell ref="C27:C28"/>
    <mergeCell ref="W27:W28"/>
    <mergeCell ref="A36:A37"/>
    <mergeCell ref="A38:A39"/>
    <mergeCell ref="A34:A35"/>
    <mergeCell ref="B29:V29"/>
    <mergeCell ref="A30:A31"/>
    <mergeCell ref="B30:B31"/>
    <mergeCell ref="C30:C31"/>
    <mergeCell ref="W30:W31"/>
    <mergeCell ref="B34:B35"/>
    <mergeCell ref="C34:C35"/>
    <mergeCell ref="W34:W35"/>
    <mergeCell ref="B36:B37"/>
    <mergeCell ref="C36:C37"/>
    <mergeCell ref="W36:W37"/>
    <mergeCell ref="A32:A33"/>
    <mergeCell ref="B32:B33"/>
    <mergeCell ref="C32:C33"/>
    <mergeCell ref="W32:W33"/>
    <mergeCell ref="B38:B39"/>
    <mergeCell ref="C38:C39"/>
    <mergeCell ref="A19:A20"/>
    <mergeCell ref="B19:B20"/>
    <mergeCell ref="C19:C20"/>
    <mergeCell ref="W19:W20"/>
    <mergeCell ref="A23:A24"/>
    <mergeCell ref="B23:B24"/>
    <mergeCell ref="C23:C24"/>
    <mergeCell ref="W23:W24"/>
    <mergeCell ref="A25:A26"/>
    <mergeCell ref="B25:B26"/>
    <mergeCell ref="C25:C26"/>
    <mergeCell ref="W25:W26"/>
    <mergeCell ref="A21:A22"/>
    <mergeCell ref="B21:B22"/>
    <mergeCell ref="C21:C22"/>
    <mergeCell ref="W21:W22"/>
    <mergeCell ref="A14:A15"/>
    <mergeCell ref="B14:B15"/>
    <mergeCell ref="C14:C15"/>
    <mergeCell ref="W14:W15"/>
    <mergeCell ref="A16:A17"/>
    <mergeCell ref="B16:B17"/>
    <mergeCell ref="C16:C17"/>
    <mergeCell ref="W16:W17"/>
    <mergeCell ref="B18:V18"/>
    <mergeCell ref="A2:W2"/>
    <mergeCell ref="A5:W5"/>
    <mergeCell ref="A8:A9"/>
    <mergeCell ref="B8:B9"/>
    <mergeCell ref="C8:C9"/>
    <mergeCell ref="D8:V8"/>
    <mergeCell ref="W8:W9"/>
    <mergeCell ref="B11:V11"/>
    <mergeCell ref="A12:A13"/>
    <mergeCell ref="B12:B13"/>
    <mergeCell ref="C12:C13"/>
    <mergeCell ref="W12:W13"/>
  </mergeCells>
  <pageMargins left="0.511811024" right="0.511811024" top="0.78740157499999996" bottom="0.78740157499999996" header="0.31496062000000002" footer="0.31496062000000002"/>
  <pageSetup paperSize="173" scale="7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Resumo</vt:lpstr>
      <vt:lpstr>Canteiro</vt:lpstr>
      <vt:lpstr>Coletor Jd. da Paz</vt:lpstr>
      <vt:lpstr>Coletor Pq Liberdade</vt:lpstr>
      <vt:lpstr>Coletor Pq Gramado</vt:lpstr>
      <vt:lpstr>Interceptor</vt:lpstr>
      <vt:lpstr>Composições</vt:lpstr>
      <vt:lpstr>Cronograma</vt:lpstr>
      <vt:lpstr>Canteiro!Area_de_impressao</vt:lpstr>
      <vt:lpstr>'Coletor Jd. da Paz'!Titulos_de_impressao</vt:lpstr>
      <vt:lpstr>'Coletor Pq Gramado'!Titulos_de_impressao</vt:lpstr>
      <vt:lpstr>'Coletor Pq Liberdade'!Titulos_de_impressao</vt:lpstr>
      <vt:lpstr>Composições!Titulos_de_impressao</vt:lpstr>
      <vt:lpstr>Interceptor!Titulos_de_impressao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"Vanessa Maria de Camargo"</dc:creator>
  <cp:lastModifiedBy>d1202</cp:lastModifiedBy>
  <cp:lastPrinted>2022-10-19T13:58:31Z</cp:lastPrinted>
  <dcterms:created xsi:type="dcterms:W3CDTF">2019-02-15T17:16:24Z</dcterms:created>
  <dcterms:modified xsi:type="dcterms:W3CDTF">2022-11-17T17:34:35Z</dcterms:modified>
</cp:coreProperties>
</file>