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05" yWindow="-105" windowWidth="23250" windowHeight="12450" activeTab="3"/>
  </bookViews>
  <sheets>
    <sheet name="Resumo" sheetId="13" r:id="rId1"/>
    <sheet name="Canteiro" sheetId="8" r:id="rId2"/>
    <sheet name="PESQUISA" sheetId="18" r:id="rId3"/>
    <sheet name="REPAROS" sheetId="27" r:id="rId4"/>
    <sheet name="Cotação" sheetId="21" r:id="rId5"/>
    <sheet name="Cronograma" sheetId="5" r:id="rId6"/>
    <sheet name="PESQUISA (2)" sheetId="28" state="hidden" r:id="rId7"/>
  </sheets>
  <externalReferences>
    <externalReference r:id="rId8"/>
  </externalReferences>
  <definedNames>
    <definedName name="_xlnm.Print_Titles" localSheetId="1">Canteiro!$1:$9</definedName>
    <definedName name="_xlnm.Print_Titles" localSheetId="5">Cronograma!$1:$7</definedName>
    <definedName name="_xlnm.Print_Titles" localSheetId="2">PESQUISA!$1:$8</definedName>
    <definedName name="_xlnm.Print_Titles" localSheetId="6">'PESQUISA (2)'!$1:$8</definedName>
    <definedName name="_xlnm.Print_Titles" localSheetId="3">REPAROS!$1:$8</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66" i="27"/>
  <c r="H312"/>
  <c r="G312"/>
  <c r="G311"/>
  <c r="H311" s="1"/>
  <c r="G310"/>
  <c r="H310" s="1"/>
  <c r="G309"/>
  <c r="H309" s="1"/>
  <c r="G307"/>
  <c r="E307"/>
  <c r="H306"/>
  <c r="G306"/>
  <c r="E306"/>
  <c r="G304"/>
  <c r="G303"/>
  <c r="E303"/>
  <c r="H302"/>
  <c r="G302"/>
  <c r="E302"/>
  <c r="E304" s="1"/>
  <c r="H304" s="1"/>
  <c r="H300"/>
  <c r="G300"/>
  <c r="E300"/>
  <c r="H298"/>
  <c r="G298"/>
  <c r="E298"/>
  <c r="G332"/>
  <c r="H332" s="1"/>
  <c r="H331"/>
  <c r="G331"/>
  <c r="H330"/>
  <c r="G330"/>
  <c r="G329"/>
  <c r="H329" s="1"/>
  <c r="G327"/>
  <c r="G326"/>
  <c r="E326"/>
  <c r="G324"/>
  <c r="G323"/>
  <c r="G322"/>
  <c r="G320"/>
  <c r="E320"/>
  <c r="G318"/>
  <c r="H318" s="1"/>
  <c r="E318"/>
  <c r="H320" l="1"/>
  <c r="H326"/>
  <c r="H303"/>
  <c r="H313" s="1"/>
  <c r="H315" s="1"/>
  <c r="H307"/>
  <c r="E322"/>
  <c r="E327"/>
  <c r="H327" s="1"/>
  <c r="G26" i="18"/>
  <c r="H26" s="1"/>
  <c r="G25"/>
  <c r="H25" s="1"/>
  <c r="H471" i="27"/>
  <c r="H461"/>
  <c r="G453"/>
  <c r="H453" s="1"/>
  <c r="G452"/>
  <c r="H452" s="1"/>
  <c r="G451"/>
  <c r="H451" s="1"/>
  <c r="G450"/>
  <c r="H450" s="1"/>
  <c r="G433"/>
  <c r="H433" s="1"/>
  <c r="G432"/>
  <c r="H432" s="1"/>
  <c r="G431"/>
  <c r="H431" s="1"/>
  <c r="G430"/>
  <c r="H430" s="1"/>
  <c r="G448"/>
  <c r="G447"/>
  <c r="E447"/>
  <c r="E448" s="1"/>
  <c r="G445"/>
  <c r="G444"/>
  <c r="G443"/>
  <c r="G441"/>
  <c r="E441"/>
  <c r="E443" s="1"/>
  <c r="G439"/>
  <c r="E439"/>
  <c r="G428"/>
  <c r="G427"/>
  <c r="E427"/>
  <c r="E428" s="1"/>
  <c r="G425"/>
  <c r="G424"/>
  <c r="G423"/>
  <c r="G421"/>
  <c r="E421"/>
  <c r="E423" s="1"/>
  <c r="G419"/>
  <c r="E419"/>
  <c r="G413"/>
  <c r="H413" s="1"/>
  <c r="H412"/>
  <c r="G412"/>
  <c r="G411"/>
  <c r="H411" s="1"/>
  <c r="G410"/>
  <c r="H410" s="1"/>
  <c r="G408"/>
  <c r="G407"/>
  <c r="E407"/>
  <c r="E408" s="1"/>
  <c r="G405"/>
  <c r="G404"/>
  <c r="G403"/>
  <c r="G401"/>
  <c r="E401"/>
  <c r="E403" s="1"/>
  <c r="E405" s="1"/>
  <c r="G399"/>
  <c r="E399"/>
  <c r="G292"/>
  <c r="H292" s="1"/>
  <c r="G291"/>
  <c r="H291" s="1"/>
  <c r="G290"/>
  <c r="H290" s="1"/>
  <c r="G289"/>
  <c r="H289" s="1"/>
  <c r="G287"/>
  <c r="G286"/>
  <c r="E286"/>
  <c r="E287" s="1"/>
  <c r="G284"/>
  <c r="G283"/>
  <c r="G282"/>
  <c r="G280"/>
  <c r="E280"/>
  <c r="E282" s="1"/>
  <c r="G278"/>
  <c r="E278"/>
  <c r="G393"/>
  <c r="H393" s="1"/>
  <c r="G392"/>
  <c r="H392" s="1"/>
  <c r="G391"/>
  <c r="H391" s="1"/>
  <c r="G390"/>
  <c r="H390" s="1"/>
  <c r="G372"/>
  <c r="H372" s="1"/>
  <c r="G371"/>
  <c r="H371" s="1"/>
  <c r="G370"/>
  <c r="H370" s="1"/>
  <c r="G369"/>
  <c r="H369" s="1"/>
  <c r="G367"/>
  <c r="G366"/>
  <c r="E366"/>
  <c r="E367" s="1"/>
  <c r="G364"/>
  <c r="G363"/>
  <c r="G362"/>
  <c r="G360"/>
  <c r="E360"/>
  <c r="E362" s="1"/>
  <c r="G358"/>
  <c r="E358"/>
  <c r="G352"/>
  <c r="H352" s="1"/>
  <c r="G351"/>
  <c r="H351" s="1"/>
  <c r="G350"/>
  <c r="H350" s="1"/>
  <c r="G349"/>
  <c r="H349" s="1"/>
  <c r="G347"/>
  <c r="G346"/>
  <c r="E346"/>
  <c r="E347" s="1"/>
  <c r="G344"/>
  <c r="G343"/>
  <c r="G342"/>
  <c r="G340"/>
  <c r="E340"/>
  <c r="E342" s="1"/>
  <c r="E343" s="1"/>
  <c r="G338"/>
  <c r="E338"/>
  <c r="G252"/>
  <c r="H252" s="1"/>
  <c r="G251"/>
  <c r="H251" s="1"/>
  <c r="G250"/>
  <c r="H250" s="1"/>
  <c r="G249"/>
  <c r="H249" s="1"/>
  <c r="G247"/>
  <c r="G246"/>
  <c r="E246"/>
  <c r="E247" s="1"/>
  <c r="G244"/>
  <c r="G243"/>
  <c r="G242"/>
  <c r="G240"/>
  <c r="E240"/>
  <c r="E242" s="1"/>
  <c r="G238"/>
  <c r="E238"/>
  <c r="G231"/>
  <c r="H231" s="1"/>
  <c r="G271"/>
  <c r="H271" s="1"/>
  <c r="G272"/>
  <c r="H272" s="1"/>
  <c r="G270"/>
  <c r="H270" s="1"/>
  <c r="G269"/>
  <c r="H269" s="1"/>
  <c r="G267"/>
  <c r="G266"/>
  <c r="E266"/>
  <c r="E267" s="1"/>
  <c r="G264"/>
  <c r="G263"/>
  <c r="G262"/>
  <c r="G260"/>
  <c r="E260"/>
  <c r="G258"/>
  <c r="E258"/>
  <c r="G232"/>
  <c r="H232" s="1"/>
  <c r="G230"/>
  <c r="H230" s="1"/>
  <c r="G229"/>
  <c r="H229" s="1"/>
  <c r="G227"/>
  <c r="G226"/>
  <c r="E226"/>
  <c r="E227" s="1"/>
  <c r="G224"/>
  <c r="G223"/>
  <c r="G222"/>
  <c r="G220"/>
  <c r="E220"/>
  <c r="G218"/>
  <c r="E218"/>
  <c r="G132"/>
  <c r="H132" s="1"/>
  <c r="G131"/>
  <c r="H131" s="1"/>
  <c r="G130"/>
  <c r="H130" s="1"/>
  <c r="G129"/>
  <c r="H129" s="1"/>
  <c r="G127"/>
  <c r="G126"/>
  <c r="E126"/>
  <c r="E127" s="1"/>
  <c r="G124"/>
  <c r="G123"/>
  <c r="G122"/>
  <c r="G120"/>
  <c r="E120"/>
  <c r="E122" s="1"/>
  <c r="G118"/>
  <c r="E118"/>
  <c r="G212"/>
  <c r="H212" s="1"/>
  <c r="G211"/>
  <c r="H211" s="1"/>
  <c r="G210"/>
  <c r="H210" s="1"/>
  <c r="G209"/>
  <c r="H209" s="1"/>
  <c r="G207"/>
  <c r="G206"/>
  <c r="E206"/>
  <c r="E207" s="1"/>
  <c r="G204"/>
  <c r="G203"/>
  <c r="G202"/>
  <c r="G200"/>
  <c r="E200"/>
  <c r="E202" s="1"/>
  <c r="G198"/>
  <c r="E198"/>
  <c r="G192"/>
  <c r="H192" s="1"/>
  <c r="G191"/>
  <c r="H191" s="1"/>
  <c r="G190"/>
  <c r="H190" s="1"/>
  <c r="G189"/>
  <c r="H189" s="1"/>
  <c r="G187"/>
  <c r="G186"/>
  <c r="E186"/>
  <c r="E187" s="1"/>
  <c r="G184"/>
  <c r="G183"/>
  <c r="G182"/>
  <c r="G180"/>
  <c r="E180"/>
  <c r="E182" s="1"/>
  <c r="E183" s="1"/>
  <c r="G178"/>
  <c r="E178"/>
  <c r="G172"/>
  <c r="H172" s="1"/>
  <c r="G171"/>
  <c r="H171" s="1"/>
  <c r="G170"/>
  <c r="H170" s="1"/>
  <c r="G169"/>
  <c r="H169" s="1"/>
  <c r="G167"/>
  <c r="G166"/>
  <c r="E166"/>
  <c r="E167" s="1"/>
  <c r="G164"/>
  <c r="G163"/>
  <c r="G162"/>
  <c r="G160"/>
  <c r="E160"/>
  <c r="G158"/>
  <c r="E158"/>
  <c r="G112"/>
  <c r="H112" s="1"/>
  <c r="G111"/>
  <c r="H111" s="1"/>
  <c r="G110"/>
  <c r="H110" s="1"/>
  <c r="G109"/>
  <c r="H109" s="1"/>
  <c r="G107"/>
  <c r="G106"/>
  <c r="E106"/>
  <c r="E107" s="1"/>
  <c r="G104"/>
  <c r="G103"/>
  <c r="G102"/>
  <c r="G100"/>
  <c r="E100"/>
  <c r="E102" s="1"/>
  <c r="G98"/>
  <c r="E98"/>
  <c r="G152"/>
  <c r="H152" s="1"/>
  <c r="G151"/>
  <c r="H151" s="1"/>
  <c r="G150"/>
  <c r="H150" s="1"/>
  <c r="G149"/>
  <c r="H149" s="1"/>
  <c r="G147"/>
  <c r="G146"/>
  <c r="E146"/>
  <c r="E147" s="1"/>
  <c r="G144"/>
  <c r="G143"/>
  <c r="G142"/>
  <c r="G140"/>
  <c r="E140"/>
  <c r="E142" s="1"/>
  <c r="G138"/>
  <c r="E138"/>
  <c r="G34" i="18"/>
  <c r="H34" s="1"/>
  <c r="G18"/>
  <c r="H18" s="1"/>
  <c r="G12"/>
  <c r="H12" s="1"/>
  <c r="G41"/>
  <c r="H41" s="1"/>
  <c r="G27"/>
  <c r="H27" s="1"/>
  <c r="C6"/>
  <c r="C7" i="8"/>
  <c r="C7" i="28" s="1"/>
  <c r="E33" i="18"/>
  <c r="G33"/>
  <c r="E17"/>
  <c r="E11"/>
  <c r="G17"/>
  <c r="H91" i="28"/>
  <c r="H92" s="1"/>
  <c r="H94" s="1"/>
  <c r="G91"/>
  <c r="G86"/>
  <c r="H86" s="1"/>
  <c r="F85"/>
  <c r="G85" s="1"/>
  <c r="H85" s="1"/>
  <c r="G84"/>
  <c r="H84" s="1"/>
  <c r="H83"/>
  <c r="G83"/>
  <c r="H78"/>
  <c r="G78"/>
  <c r="G77"/>
  <c r="H77" s="1"/>
  <c r="H76"/>
  <c r="H79" s="1"/>
  <c r="H81" s="1"/>
  <c r="G76"/>
  <c r="H71"/>
  <c r="G71"/>
  <c r="G70"/>
  <c r="H70" s="1"/>
  <c r="G69"/>
  <c r="H69" s="1"/>
  <c r="H72" s="1"/>
  <c r="H74" s="1"/>
  <c r="H64"/>
  <c r="H65" s="1"/>
  <c r="H67" s="1"/>
  <c r="G64"/>
  <c r="G59"/>
  <c r="H59" s="1"/>
  <c r="F58"/>
  <c r="G58" s="1"/>
  <c r="H58" s="1"/>
  <c r="H57"/>
  <c r="G57"/>
  <c r="G56"/>
  <c r="H56" s="1"/>
  <c r="G51"/>
  <c r="H51" s="1"/>
  <c r="G50"/>
  <c r="H50" s="1"/>
  <c r="H49"/>
  <c r="G49"/>
  <c r="G48"/>
  <c r="H48" s="1"/>
  <c r="H52" s="1"/>
  <c r="H54" s="1"/>
  <c r="G43"/>
  <c r="H43" s="1"/>
  <c r="G42"/>
  <c r="H42" s="1"/>
  <c r="H41"/>
  <c r="G41"/>
  <c r="G40"/>
  <c r="H40" s="1"/>
  <c r="H44" s="1"/>
  <c r="H46" s="1"/>
  <c r="G35"/>
  <c r="H35" s="1"/>
  <c r="G34"/>
  <c r="H34" s="1"/>
  <c r="H33"/>
  <c r="G33"/>
  <c r="G28"/>
  <c r="H28" s="1"/>
  <c r="G27"/>
  <c r="H27" s="1"/>
  <c r="H29" s="1"/>
  <c r="H31" s="1"/>
  <c r="H22"/>
  <c r="G22"/>
  <c r="G21"/>
  <c r="H21" s="1"/>
  <c r="G20"/>
  <c r="H20" s="1"/>
  <c r="G19"/>
  <c r="H19" s="1"/>
  <c r="H18"/>
  <c r="G18"/>
  <c r="G17"/>
  <c r="H17" s="1"/>
  <c r="G16"/>
  <c r="H16" s="1"/>
  <c r="H11"/>
  <c r="H12" s="1"/>
  <c r="H14" s="1"/>
  <c r="G11"/>
  <c r="C6"/>
  <c r="C4"/>
  <c r="H333" i="27" l="1"/>
  <c r="E324"/>
  <c r="H324" s="1"/>
  <c r="H322"/>
  <c r="E323"/>
  <c r="H323" s="1"/>
  <c r="H405"/>
  <c r="H439"/>
  <c r="H428"/>
  <c r="H419"/>
  <c r="H427"/>
  <c r="H401"/>
  <c r="H448"/>
  <c r="H423"/>
  <c r="E425"/>
  <c r="H425" s="1"/>
  <c r="E424"/>
  <c r="H424" s="1"/>
  <c r="E445"/>
  <c r="H445" s="1"/>
  <c r="E444"/>
  <c r="H444" s="1"/>
  <c r="H443"/>
  <c r="H447"/>
  <c r="H421"/>
  <c r="H403"/>
  <c r="H408"/>
  <c r="H441"/>
  <c r="H399"/>
  <c r="E404"/>
  <c r="H404" s="1"/>
  <c r="H407"/>
  <c r="H286"/>
  <c r="E284"/>
  <c r="H284" s="1"/>
  <c r="E283"/>
  <c r="H283" s="1"/>
  <c r="H278"/>
  <c r="H280"/>
  <c r="H287"/>
  <c r="H282"/>
  <c r="H347"/>
  <c r="H360"/>
  <c r="H247"/>
  <c r="H238"/>
  <c r="H343"/>
  <c r="H362"/>
  <c r="H367"/>
  <c r="H220"/>
  <c r="H338"/>
  <c r="H358"/>
  <c r="E363"/>
  <c r="H363" s="1"/>
  <c r="E364"/>
  <c r="H364" s="1"/>
  <c r="H366"/>
  <c r="H340"/>
  <c r="H342"/>
  <c r="H346"/>
  <c r="H227"/>
  <c r="H260"/>
  <c r="E344"/>
  <c r="H344" s="1"/>
  <c r="H118"/>
  <c r="E244"/>
  <c r="H244" s="1"/>
  <c r="E243"/>
  <c r="H243" s="1"/>
  <c r="H242"/>
  <c r="H246"/>
  <c r="E262"/>
  <c r="E264" s="1"/>
  <c r="H264" s="1"/>
  <c r="E222"/>
  <c r="E224" s="1"/>
  <c r="H224" s="1"/>
  <c r="H240"/>
  <c r="H267"/>
  <c r="H258"/>
  <c r="H218"/>
  <c r="H266"/>
  <c r="H226"/>
  <c r="H127"/>
  <c r="H120"/>
  <c r="H187"/>
  <c r="E124"/>
  <c r="H124" s="1"/>
  <c r="H122"/>
  <c r="E123"/>
  <c r="H123" s="1"/>
  <c r="H126"/>
  <c r="H207"/>
  <c r="H198"/>
  <c r="H206"/>
  <c r="H107"/>
  <c r="H183"/>
  <c r="H202"/>
  <c r="E204"/>
  <c r="H204" s="1"/>
  <c r="E203"/>
  <c r="H203" s="1"/>
  <c r="H160"/>
  <c r="H180"/>
  <c r="H200"/>
  <c r="E184"/>
  <c r="H184" s="1"/>
  <c r="H167"/>
  <c r="H178"/>
  <c r="H182"/>
  <c r="E162"/>
  <c r="E163" s="1"/>
  <c r="H163" s="1"/>
  <c r="H186"/>
  <c r="H158"/>
  <c r="H98"/>
  <c r="H166"/>
  <c r="H147"/>
  <c r="H102"/>
  <c r="E104"/>
  <c r="H104" s="1"/>
  <c r="E103"/>
  <c r="H103" s="1"/>
  <c r="H106"/>
  <c r="H100"/>
  <c r="H138"/>
  <c r="H140"/>
  <c r="E144"/>
  <c r="H144" s="1"/>
  <c r="E143"/>
  <c r="H143" s="1"/>
  <c r="H142"/>
  <c r="H146"/>
  <c r="H23" i="28"/>
  <c r="H25" s="1"/>
  <c r="H60"/>
  <c r="H62" s="1"/>
  <c r="H36"/>
  <c r="H38" s="1"/>
  <c r="H33" i="18"/>
  <c r="H17"/>
  <c r="H19" s="1"/>
  <c r="H87" i="28"/>
  <c r="H89" s="1"/>
  <c r="H95" s="1"/>
  <c r="H335" i="27" l="1"/>
  <c r="H434"/>
  <c r="H436" s="1"/>
  <c r="H414"/>
  <c r="H416" s="1"/>
  <c r="H454"/>
  <c r="H456" s="1"/>
  <c r="H293"/>
  <c r="H295" s="1"/>
  <c r="H373"/>
  <c r="H375" s="1"/>
  <c r="H353"/>
  <c r="H355" s="1"/>
  <c r="H253"/>
  <c r="E263"/>
  <c r="H263" s="1"/>
  <c r="H262"/>
  <c r="E223"/>
  <c r="H223" s="1"/>
  <c r="H222"/>
  <c r="H133"/>
  <c r="H135" s="1"/>
  <c r="H213"/>
  <c r="H215" s="1"/>
  <c r="E164"/>
  <c r="H164" s="1"/>
  <c r="H162"/>
  <c r="H193"/>
  <c r="H195" s="1"/>
  <c r="H113"/>
  <c r="H115" s="1"/>
  <c r="H153"/>
  <c r="H155" s="1"/>
  <c r="C14" i="13"/>
  <c r="H233" i="27" l="1"/>
  <c r="H235" s="1"/>
  <c r="H255"/>
  <c r="H273"/>
  <c r="H275" s="1"/>
  <c r="H173"/>
  <c r="H175" s="1"/>
  <c r="E469"/>
  <c r="E80"/>
  <c r="E82" s="1"/>
  <c r="E38"/>
  <c r="G469"/>
  <c r="E58"/>
  <c r="E60" s="1"/>
  <c r="E381"/>
  <c r="E383" s="1"/>
  <c r="E37"/>
  <c r="G464"/>
  <c r="H464" s="1"/>
  <c r="H465" s="1"/>
  <c r="E15"/>
  <c r="E17" s="1"/>
  <c r="E19" s="1"/>
  <c r="G459"/>
  <c r="H459" s="1"/>
  <c r="H460" s="1"/>
  <c r="G69"/>
  <c r="H69" s="1"/>
  <c r="G71"/>
  <c r="H71" s="1"/>
  <c r="G70"/>
  <c r="H70" s="1"/>
  <c r="G68"/>
  <c r="H68" s="1"/>
  <c r="G67"/>
  <c r="H67" s="1"/>
  <c r="E64"/>
  <c r="E65" s="1"/>
  <c r="G65"/>
  <c r="G64"/>
  <c r="G62"/>
  <c r="G61"/>
  <c r="G60"/>
  <c r="G58"/>
  <c r="G56"/>
  <c r="H56" s="1"/>
  <c r="E387"/>
  <c r="E388" s="1"/>
  <c r="E379"/>
  <c r="G91"/>
  <c r="H91" s="1"/>
  <c r="G90"/>
  <c r="H90" s="1"/>
  <c r="G89"/>
  <c r="H89" s="1"/>
  <c r="E86"/>
  <c r="E87" s="1"/>
  <c r="E35"/>
  <c r="G388"/>
  <c r="G387"/>
  <c r="G385"/>
  <c r="G384"/>
  <c r="G383"/>
  <c r="G381"/>
  <c r="G379"/>
  <c r="E78"/>
  <c r="G87"/>
  <c r="G86"/>
  <c r="G92"/>
  <c r="H92" s="1"/>
  <c r="G84"/>
  <c r="G83"/>
  <c r="G82"/>
  <c r="G80"/>
  <c r="G78"/>
  <c r="E49"/>
  <c r="G50"/>
  <c r="H50" s="1"/>
  <c r="F13" i="21"/>
  <c r="G38" i="27"/>
  <c r="G49"/>
  <c r="G48"/>
  <c r="H48" s="1"/>
  <c r="G47"/>
  <c r="H47" s="1"/>
  <c r="G46"/>
  <c r="H46" s="1"/>
  <c r="G45"/>
  <c r="H45" s="1"/>
  <c r="G44"/>
  <c r="H44" s="1"/>
  <c r="G42"/>
  <c r="G41"/>
  <c r="G40"/>
  <c r="G37"/>
  <c r="G35"/>
  <c r="G13"/>
  <c r="H13" s="1"/>
  <c r="G28"/>
  <c r="H28" s="1"/>
  <c r="G27"/>
  <c r="H27" s="1"/>
  <c r="G26"/>
  <c r="H26" s="1"/>
  <c r="G25"/>
  <c r="H25" s="1"/>
  <c r="G29"/>
  <c r="H29" s="1"/>
  <c r="G24"/>
  <c r="H24" s="1"/>
  <c r="E21"/>
  <c r="E22" s="1"/>
  <c r="G22"/>
  <c r="G21"/>
  <c r="E20" i="8"/>
  <c r="G15"/>
  <c r="H15" s="1"/>
  <c r="G14"/>
  <c r="H14" s="1"/>
  <c r="H13"/>
  <c r="G13"/>
  <c r="C4" i="18"/>
  <c r="G40"/>
  <c r="H40" s="1"/>
  <c r="G39"/>
  <c r="H39" s="1"/>
  <c r="G32"/>
  <c r="H32" s="1"/>
  <c r="H35" s="1"/>
  <c r="G23"/>
  <c r="H23" s="1"/>
  <c r="H28" s="1"/>
  <c r="G24"/>
  <c r="H24" s="1"/>
  <c r="G11"/>
  <c r="H11" s="1"/>
  <c r="H13" s="1"/>
  <c r="G19" i="27"/>
  <c r="G18"/>
  <c r="G17"/>
  <c r="G15"/>
  <c r="C7"/>
  <c r="C6"/>
  <c r="C4"/>
  <c r="F10" i="21"/>
  <c r="H42" i="18" l="1"/>
  <c r="H44" s="1"/>
  <c r="H30"/>
  <c r="E40" i="27"/>
  <c r="H467"/>
  <c r="H60"/>
  <c r="H469"/>
  <c r="H470" s="1"/>
  <c r="H65"/>
  <c r="H64"/>
  <c r="H58"/>
  <c r="E62"/>
  <c r="H62" s="1"/>
  <c r="E61"/>
  <c r="H61" s="1"/>
  <c r="H388"/>
  <c r="H86"/>
  <c r="E384"/>
  <c r="H384" s="1"/>
  <c r="H387"/>
  <c r="H87"/>
  <c r="H381"/>
  <c r="H379"/>
  <c r="H80"/>
  <c r="H35"/>
  <c r="H49"/>
  <c r="H78"/>
  <c r="E84"/>
  <c r="H84" s="1"/>
  <c r="H37"/>
  <c r="E42"/>
  <c r="H22"/>
  <c r="H38"/>
  <c r="H21"/>
  <c r="H15"/>
  <c r="H17"/>
  <c r="H21" i="18"/>
  <c r="H37"/>
  <c r="E18" i="27"/>
  <c r="H18" s="1"/>
  <c r="H19"/>
  <c r="H72" l="1"/>
  <c r="E385"/>
  <c r="H385" s="1"/>
  <c r="H383"/>
  <c r="E83"/>
  <c r="H83" s="1"/>
  <c r="H82"/>
  <c r="H30"/>
  <c r="H32" s="1"/>
  <c r="H40"/>
  <c r="E41"/>
  <c r="H41" s="1"/>
  <c r="H42"/>
  <c r="H74" l="1"/>
  <c r="H51"/>
  <c r="H53" s="1"/>
  <c r="H394"/>
  <c r="H396" s="1"/>
  <c r="H93"/>
  <c r="H95" s="1"/>
  <c r="B4" i="21"/>
  <c r="C2" i="5"/>
  <c r="C7" i="18"/>
  <c r="G20" i="8"/>
  <c r="G16"/>
  <c r="H16" s="1"/>
  <c r="C4"/>
  <c r="B3" i="21" s="1"/>
  <c r="B1" i="8"/>
  <c r="C13" i="13"/>
  <c r="C12"/>
  <c r="C4" i="5"/>
  <c r="B1" i="27" l="1"/>
  <c r="B1" i="28"/>
  <c r="H462" i="27"/>
  <c r="H20" i="8"/>
  <c r="H21" s="1"/>
  <c r="H15" i="18"/>
  <c r="H45" s="1"/>
  <c r="D10" i="5" s="1"/>
  <c r="E10" s="1"/>
  <c r="A1" i="21"/>
  <c r="B1" i="18"/>
  <c r="H472" i="27" l="1"/>
  <c r="H473" s="1"/>
  <c r="G12" i="8"/>
  <c r="H12" s="1"/>
  <c r="H17" s="1"/>
  <c r="H22" s="1"/>
  <c r="D14" i="13" l="1"/>
  <c r="D12" i="5"/>
  <c r="D12" i="13"/>
  <c r="D8" i="5"/>
  <c r="E12" l="1"/>
  <c r="F12"/>
  <c r="E8"/>
  <c r="F8"/>
  <c r="J8"/>
  <c r="I8"/>
  <c r="H8"/>
  <c r="G8"/>
  <c r="D13" i="13"/>
  <c r="E14" i="5" l="1"/>
  <c r="L8"/>
  <c r="F10" l="1"/>
  <c r="J10"/>
  <c r="I10"/>
  <c r="H10"/>
  <c r="G10"/>
  <c r="J12"/>
  <c r="I12"/>
  <c r="H12"/>
  <c r="G12"/>
  <c r="D14"/>
  <c r="D15" i="13"/>
  <c r="L12" i="5" l="1"/>
  <c r="H14"/>
  <c r="J14"/>
  <c r="I14"/>
  <c r="G14"/>
  <c r="L10"/>
  <c r="F14"/>
  <c r="L14" l="1"/>
  <c r="H15" s="1"/>
  <c r="F15" l="1"/>
  <c r="J15"/>
  <c r="E15"/>
  <c r="G15"/>
  <c r="I15"/>
  <c r="L15" l="1"/>
</calcChain>
</file>

<file path=xl/sharedStrings.xml><?xml version="1.0" encoding="utf-8"?>
<sst xmlns="http://schemas.openxmlformats.org/spreadsheetml/2006/main" count="1756" uniqueCount="715">
  <si>
    <t>DEPARTAMENTO DE ÁGUA E ESGOTO DE AMERICANA</t>
  </si>
  <si>
    <t>DESCRIÇÃO</t>
  </si>
  <si>
    <t>UNIDADE</t>
  </si>
  <si>
    <t>QUANT.</t>
  </si>
  <si>
    <t>PREÇO TOTAL (R$)</t>
  </si>
  <si>
    <t>M</t>
  </si>
  <si>
    <t>M2</t>
  </si>
  <si>
    <t>SUBTOTAL (Etapa):</t>
  </si>
  <si>
    <t>MOVIMENTO DE TERRA</t>
  </si>
  <si>
    <t>M3</t>
  </si>
  <si>
    <t>T</t>
  </si>
  <si>
    <t>M3XKM</t>
  </si>
  <si>
    <t xml:space="preserve">TOTAL GERAL: </t>
  </si>
  <si>
    <t>CÓDIGO/FONTE</t>
  </si>
  <si>
    <t>ITEM</t>
  </si>
  <si>
    <t>PREÇO UNIT. S/BDI (R$)</t>
  </si>
  <si>
    <t>PREÇO UNIT. C/BDI (R$)</t>
  </si>
  <si>
    <t>1.1</t>
  </si>
  <si>
    <t>1.1.1</t>
  </si>
  <si>
    <t>1.1.2</t>
  </si>
  <si>
    <t>UN.</t>
  </si>
  <si>
    <t>COTAÇÃO</t>
  </si>
  <si>
    <t>LOCAÇÃO</t>
  </si>
  <si>
    <t>SINAPI 90778</t>
  </si>
  <si>
    <t>ENGENHEIRO CIVIL DE OBRA PLENO</t>
  </si>
  <si>
    <t>H</t>
  </si>
  <si>
    <t>ENCANADOR OU BOMBEIRO HIDRÁULICO COM ENCARGOS COMPLEMENTARES</t>
  </si>
  <si>
    <t>1.2</t>
  </si>
  <si>
    <t>2.1</t>
  </si>
  <si>
    <t>2.1.1</t>
  </si>
  <si>
    <t>2.2</t>
  </si>
  <si>
    <t>2.2.1</t>
  </si>
  <si>
    <t>3.1</t>
  </si>
  <si>
    <t>3.1.1</t>
  </si>
  <si>
    <t>4.1</t>
  </si>
  <si>
    <t>4.1.1</t>
  </si>
  <si>
    <t>4.2</t>
  </si>
  <si>
    <t>4.2.1</t>
  </si>
  <si>
    <t>5.1</t>
  </si>
  <si>
    <t>5.2</t>
  </si>
  <si>
    <t>5.3</t>
  </si>
  <si>
    <t>ADMINISTRAÇÃO</t>
  </si>
  <si>
    <t>Orçamento Sintético Global</t>
  </si>
  <si>
    <t>6.1</t>
  </si>
  <si>
    <t>DEPARTAMENTO DE AGUA E ESGOTO DE AMERICANA</t>
  </si>
  <si>
    <t>Cronograma Físico-Financeiro</t>
  </si>
  <si>
    <t>DISCRIMINAÇÃO DE  ATIVIDADES</t>
  </si>
  <si>
    <t>TOTAL (R$)</t>
  </si>
  <si>
    <t>MÊS 1</t>
  </si>
  <si>
    <t>MÊS 2</t>
  </si>
  <si>
    <t>MÊS 3</t>
  </si>
  <si>
    <t>MÊS 4</t>
  </si>
  <si>
    <t>MÊS 5</t>
  </si>
  <si>
    <t>MÊS 6</t>
  </si>
  <si>
    <t>CANTEIRO DE OBRAS E ADMINISTRAÇÃO LOCAL</t>
  </si>
  <si>
    <t>TOTAIS EM R$</t>
  </si>
  <si>
    <t>TOTAIS EM %</t>
  </si>
  <si>
    <t>7.1</t>
  </si>
  <si>
    <t>ADMINISTRAÇÃO LOCAL</t>
  </si>
  <si>
    <t>Item</t>
  </si>
  <si>
    <t>Valor (R$)</t>
  </si>
  <si>
    <t>TOTAL GERAL (R$)</t>
  </si>
  <si>
    <t>Resumo</t>
  </si>
  <si>
    <t>VALORES (R$)</t>
  </si>
  <si>
    <t>5.4</t>
  </si>
  <si>
    <t>A Realizar R$ - Meses</t>
  </si>
  <si>
    <t>CÓDIGO/ FONTE</t>
  </si>
  <si>
    <t>1.2.1</t>
  </si>
  <si>
    <t>1.3</t>
  </si>
  <si>
    <t>1.3.1</t>
  </si>
  <si>
    <t>97636 SINAPI</t>
  </si>
  <si>
    <t>DEMOLIÇÃO PARCIAL DE PAVIMENTO ASFÁLTICO, DE FORMA MECANIZADA, SEM REAPROVEITAMENTO. AF_12/2017</t>
  </si>
  <si>
    <t>1.3.2</t>
  </si>
  <si>
    <t>CARGA, DESCARGA E TRANSPORTE DE ENTULHO</t>
  </si>
  <si>
    <t>CARGA, MANOBRA E DESCARGA DE ENTULHO EM CAMINHÃO BASCULANTE 6 M³ - CARGA COM ESCAVADEIRA HIDRÁULICA  (CAÇAMBA DE 0,80 M³ / 111 HP) E DESCARGA LIVRE</t>
  </si>
  <si>
    <t>TRANSPORTE COM CAMINHÃO BASCULANTE DE 6 M3, EM VIA URBANA PAVIMENTADA, DMT ATÉ 30 KM (UNIDADE: M3XKM). AF_01/2018</t>
  </si>
  <si>
    <t>TAXA DE DESTINAÇÃO DE RESÍDUO SÓLIDO EM ATERRO</t>
  </si>
  <si>
    <t>1.3.3</t>
  </si>
  <si>
    <t>02.01.180 CDHU</t>
  </si>
  <si>
    <t>BANHEIRO QUÍMICO MODELO STANDARD, COM MANUTENÇÃO CONFORME EXIGÊNCIAS DA CESTESB</t>
  </si>
  <si>
    <t>MES</t>
  </si>
  <si>
    <t>Frente</t>
  </si>
  <si>
    <t>6.2</t>
  </si>
  <si>
    <t>CANTEIRO DE OBRAS</t>
  </si>
  <si>
    <t>DISCRIMINAÇÃO</t>
  </si>
  <si>
    <t>VALOR UNITÁRIO</t>
  </si>
  <si>
    <t>Canteiro e Administração Local</t>
  </si>
  <si>
    <t>SABESP 70020004</t>
  </si>
  <si>
    <t>SINALIZAÇÃO DE TRÁFEGO</t>
  </si>
  <si>
    <t>Engª civil VANESSA M. DE C. FARIA</t>
  </si>
  <si>
    <t>Diretora da Unidade Técnica</t>
  </si>
  <si>
    <t>CREA/SP 506.078.329-7</t>
  </si>
  <si>
    <t>LOCAÇÃO DE IMÓVEL RESIDENCIAL COM 3 DORMITÓRIOS, PARA ALOJAMENTO</t>
  </si>
  <si>
    <t>Cotações</t>
  </si>
  <si>
    <t>LOCAÇÃO DE IMÓVEL</t>
  </si>
  <si>
    <t>Engª Civil VANESSA M. DE C. FARIA</t>
  </si>
  <si>
    <t>3.2</t>
  </si>
  <si>
    <t>3.3</t>
  </si>
  <si>
    <t>SINAPI 88243</t>
  </si>
  <si>
    <t>AJUDANTE ESPECIALIZADO COM ENCARGOS COMPLEMENTARES</t>
  </si>
  <si>
    <t>PLANO DE TRABALHO</t>
  </si>
  <si>
    <t>TESTE DE ESTANQUEIDADE</t>
  </si>
  <si>
    <t>COORDENADOR</t>
  </si>
  <si>
    <t>2.3</t>
  </si>
  <si>
    <t>2.4</t>
  </si>
  <si>
    <t>2.5</t>
  </si>
  <si>
    <t>SINAPI 88266</t>
  </si>
  <si>
    <t>TÉCNICO EM INSTRUMENTAÇÃO ELÉTRICA</t>
  </si>
  <si>
    <t>SINAPI 100533</t>
  </si>
  <si>
    <t>TECNICO DE EDIFICACOES COM ENCARGOS COMPLEMENTARES</t>
  </si>
  <si>
    <t>QUANTIDADE (UN):</t>
  </si>
  <si>
    <t>VALOR TOTAL (R$):</t>
  </si>
  <si>
    <t>MEDIÇÃO DE PRESSÃO - RELATÓRIO E MAPA DE CALOR - POSTERIOR À PESQUISA</t>
  </si>
  <si>
    <t>4.3</t>
  </si>
  <si>
    <t>MEDIÇÃO DE VAZÃO E PRESSÃO - RELATÓRIO E MAPA DE CALOR - ANTERIOR À PESQUISA</t>
  </si>
  <si>
    <t>MEDIÇÃO DE VAZÃO E PRESSÃO - RELATÓRIO E MAPA DE CALOR - POSTERIOR À PESQUISA</t>
  </si>
  <si>
    <t>6.3</t>
  </si>
  <si>
    <t>6.4</t>
  </si>
  <si>
    <t>7.2</t>
  </si>
  <si>
    <t>7.3</t>
  </si>
  <si>
    <t>7.4</t>
  </si>
  <si>
    <t>TECNICO DE PESQUISA ACÚSTICA DE VAZAMENTO</t>
  </si>
  <si>
    <t>SINAPI 90779</t>
  </si>
  <si>
    <t>LEVANTAMENTO DE IRREGULARIDADE CONFIRMADA</t>
  </si>
  <si>
    <t>8.1</t>
  </si>
  <si>
    <t>QUANTIDADE (KM):</t>
  </si>
  <si>
    <t>9.1</t>
  </si>
  <si>
    <t>9.2</t>
  </si>
  <si>
    <t>9.3</t>
  </si>
  <si>
    <t>VAZAMENTOS CONFIRMADOS EM RAMAIS E CAVALETES</t>
  </si>
  <si>
    <t>10.1</t>
  </si>
  <si>
    <t>10.2</t>
  </si>
  <si>
    <t>10.3</t>
  </si>
  <si>
    <t>VAZAMENTOS CONFIRMADOS EM REDES</t>
  </si>
  <si>
    <t>11.1</t>
  </si>
  <si>
    <t>11.2</t>
  </si>
  <si>
    <t>11.3</t>
  </si>
  <si>
    <t>11.4</t>
  </si>
  <si>
    <t>12.1</t>
  </si>
  <si>
    <t>RELATÓRIO DE CONSOLIDAÇÃO DE DADOS DO SETOR</t>
  </si>
  <si>
    <t>Pesquisa de Vazamentos Não Aparentes</t>
  </si>
  <si>
    <t>LOCAÇÃO DE TERRENO PARA CANTEIRO DE OBRAS</t>
  </si>
  <si>
    <t>02.02.150 CDHU</t>
  </si>
  <si>
    <t>LOCAÇÃO DE CONTAINER TIPO DEPÓSITO - ÁREA MÍNIMA 13,80 m²</t>
  </si>
  <si>
    <t>02.02.120 CDHU</t>
  </si>
  <si>
    <t>LOCAÇÃO DE CONTAINER TIPO ALOJAMENTO - ÁREA MÍNIMA 13,80 m²</t>
  </si>
  <si>
    <t>02.02.140 CDHU</t>
  </si>
  <si>
    <t>LOCAÇÃO DE CONTAINER TIPO ESCRITÓRIO COM 
2 VASOS SANITÁRIOS, 2 LAVATÓRIOS, 2 MICTÓRIOS E 4 PONTOS PARA CHUVEIRO - ÁREA MÍNIMA DE 13,80 M²</t>
  </si>
  <si>
    <t>1.1.3</t>
  </si>
  <si>
    <t>1.1.4</t>
  </si>
  <si>
    <t>1.1.5</t>
  </si>
  <si>
    <t>Reparos de Vazamentos</t>
  </si>
  <si>
    <t>SINALIZAÇÃO</t>
  </si>
  <si>
    <t>DEMOLIÇÕES</t>
  </si>
  <si>
    <t>SINAPI 100981</t>
  </si>
  <si>
    <t xml:space="preserve">SINAPI 97914 </t>
  </si>
  <si>
    <t>CDHU 05.09.006</t>
  </si>
  <si>
    <t>SINAPI 93358</t>
  </si>
  <si>
    <t>ESCAVAÇÃO MANUAL DE VALA. AF_09/2024</t>
  </si>
  <si>
    <t>SINAPI 93382</t>
  </si>
  <si>
    <t>REATERRO MANUAL DE VALAS, COM COMPACTADOR DE SOLOS DE PERCUSSÃO. AF_08/2023</t>
  </si>
  <si>
    <t>TROCA DO RAMAL EXISTENTE, INCLUINDO INTERLIGAÇÃO</t>
  </si>
  <si>
    <t>SINAPI 104039</t>
  </si>
  <si>
    <t>TÊ DE SERVIÇO INTEGRADO, POLIPROPILENO, PARA TUBOS EM PEAD, 63 MM X 20 MM, PARA LIGAÇÃO PREDIAL DE ÁGUA. AF_06/2022</t>
  </si>
  <si>
    <t>SINAPI 104044</t>
  </si>
  <si>
    <t>ADAPTADOR, POLIPROPILENO, PARA TUBOS EM PEAD, 20 MM X 3/4", PARA LIGAÇÃO PREDIAL DE ÁGUA. AF_06/2022</t>
  </si>
  <si>
    <t>SINAPI 104053</t>
  </si>
  <si>
    <t>UNIÃO, POLIPROPILENO, PARA TUBOS EM PEAD, 20 MM, PARA LIGAÇÃO PREDIAL DE ÁGUA. AF_06/2022</t>
  </si>
  <si>
    <t>SINAPI 104051</t>
  </si>
  <si>
    <t>COTOVELO/JOELHO 90°, POLIPROPILENO, PARA TUBOS EM PEAD, 20 X 20 MM, PARA LIGAÇÃO PREDIAL DE ÁGUA. AF_06/2022</t>
  </si>
  <si>
    <t>SINAPI 104055</t>
  </si>
  <si>
    <t>REGISTRO ESFERA, PVC, DE PASSEIO, PARA POLIETILENO, 20 MM, PARA LIGAÇÃO PREDIAL DE ÁGUA. AF_06/2022</t>
  </si>
  <si>
    <t>SINAPI 104060</t>
  </si>
  <si>
    <t>TUBO, PEAD, PE-80, DE = 20 MM X 2,3 MM, PARA LIGAÇÃO PREDIAL DE ÁGUA. AF_06/2022</t>
  </si>
  <si>
    <t>SINAPI 102322</t>
  </si>
  <si>
    <t>ESCAVAÇÃO MECANIZADA DE VALA COM PROF. ATÉ 1,5 M (MÉDIA MONTANTE E JUSANTE/UMA COMPOSIÇÃO POR TRECHO), RETROESCAV. (0,26 M3), LARG. MENOR QUE 0,8 M, EM SOLO DE 2A CATEGORIA, EM LOCAIS COM ALTO NÍVEL DE INTERFERÊNCIA. AF_09/2024</t>
  </si>
  <si>
    <t>SINAPI 93379</t>
  </si>
  <si>
    <t>EXECUÇÃO DE TROCA DE RAMAL ATRAVÉS DE MND</t>
  </si>
  <si>
    <t>PARÂMETRO</t>
  </si>
  <si>
    <t>GOIANIA MAUÁ</t>
  </si>
  <si>
    <t>SINAPI 9813</t>
  </si>
  <si>
    <t>TUBO DE POLIETILENO DE ALTA DENSIDADE (PEAD), PE-80, DE = 20 MM X 2,3 MM DE PAREDE, PARA LIGACAO DE AGUA PREDIAL (NBR 15561)</t>
  </si>
  <si>
    <t>EXECUÇÃO DE TROCA DE RAMAL, INCLUINDO A ABERTURA E REATERRO DE CAVAS DE SERVIÇO, INSTALAÇÃO DE TUBO PEAD 20 MM, ATRAVÉS DE MÉTODO NÃO DESTRUTIVO</t>
  </si>
  <si>
    <t>2.2.2</t>
  </si>
  <si>
    <t>2.3.1</t>
  </si>
  <si>
    <t>2.3.2</t>
  </si>
  <si>
    <t>2.3.3</t>
  </si>
  <si>
    <t>2.4.1</t>
  </si>
  <si>
    <t>2.4.2</t>
  </si>
  <si>
    <t>2.4.3</t>
  </si>
  <si>
    <t>2.4.4</t>
  </si>
  <si>
    <t>2.4.5</t>
  </si>
  <si>
    <t>3.2.2</t>
  </si>
  <si>
    <t>3.3.1</t>
  </si>
  <si>
    <t>3.3.2</t>
  </si>
  <si>
    <t>3.3.3</t>
  </si>
  <si>
    <t>3.4</t>
  </si>
  <si>
    <t>3.4.1</t>
  </si>
  <si>
    <t>3.4.2</t>
  </si>
  <si>
    <t>REATERRO MECANIZADO DE VALA COM RETROESCAVADEIRA (CAPACIDADE DA CAÇAMBA DA RETRO: 0,26 M³/POTÊNCIA: 88 HP), LARGURA 0,8 A 1,5 M, PROFUNDIDADE ATÉ 1,5 M, COM SOLO (SEM SUBSTITUIÇÃO) DE 1ª CATEGORIA, COM COMPACTADOR DE SOLOS DE PERCUSSÃO AF_08/2023</t>
  </si>
  <si>
    <t>JUNTA GIBAULT FERRO FUNDIDO DN=150 MM * (9,20 KG) PINTURA BETUMINOSA - ACESSÓRIOS INCLUSOS NBR 7675 ÁGUA</t>
  </si>
  <si>
    <t>SABESP HM03178</t>
  </si>
  <si>
    <t>SABESP 70140050</t>
  </si>
  <si>
    <t>JUNTA GIBAULT ATÉ DN 300 MM - MONTAGEM</t>
  </si>
  <si>
    <t>SINAPI 97127</t>
  </si>
  <si>
    <t>ASSENTAMENTO DE TUBO DE PVC DEFOFO OU PRFV OU RPVC PARA REDE DE ÁGUA, DN 150 MM, JUNTA ELÁSTICA INTEGRADA, INSTALADO EM LOCAL COM NÍVEL ALTO DE INTERFERÊNCIAS (NÃO INCLUI FORNECIMENTO). AF_05/2024</t>
  </si>
  <si>
    <t>SINAPI 9828</t>
  </si>
  <si>
    <t>TUBO PVC DEFOFO, JEI, 1 MPA, DN 150 MM, PARA REDE DE AGUA (NBR 7665)</t>
  </si>
  <si>
    <t>4.3.1</t>
  </si>
  <si>
    <t>REPARO DE CAVALETE</t>
  </si>
  <si>
    <t>SABESP HM01844</t>
  </si>
  <si>
    <t>CAVALETE KIT PVC DN=20 MM NTS 161 PARA HIDRÔMETRO 1,5 OU 3,0 M3/H</t>
  </si>
  <si>
    <t>SINAPI 95635</t>
  </si>
  <si>
    <t>INSTALAÇÃO DE KIT CAVALETE PARA MEDIÇÃO DE ÁGUA</t>
  </si>
  <si>
    <t>PESQUISA DE VAZAMENTOS COM CORRELACIONADOR DE RUÍDO</t>
  </si>
  <si>
    <t>REMOÇÃO DE PISO DE BLOCO INTERTRAVADO OU DE PEDRA PORTUGUESA, DE FORMA MANUAL, COM REAPROVEITAMENTO. AF_09/2023</t>
  </si>
  <si>
    <t>SINAPI 97635</t>
  </si>
  <si>
    <t>SINAPI 101090</t>
  </si>
  <si>
    <t>SINAPI 101849</t>
  </si>
  <si>
    <t>RECOMPOSIÇÃO DE BASE E OU SUB-BASE PARA FECHAMENTO DE VALAS DE BRITA GRADUADA SIMPLES - INCLUSO RETIRADA E COLOCAÇÃO DO MATERIAL. AF_12/2020</t>
  </si>
  <si>
    <t>PISO EM PEDRA PORTUGUESA ASSENTADO SOBRE ARGAMASSA SECA DE CIMENTO E AREIA, TRAÇO 1:3, REJUNTADO COM CIMENTO COMUM, COM REAPROVEITAMENTO DAS PEDRAS AF_05/2020</t>
  </si>
  <si>
    <t>SINAPI 95995</t>
  </si>
  <si>
    <t>EXECUÇÃO DE PAVIMENTO COM APLICAÇÃO DE CONCRETO ASFÁLTICO, CAMADA DE ROLAMENTO - EXCLUSIVE CARGA E TRANSPORTE. AF_11/2019</t>
  </si>
  <si>
    <t>BASE PARA PAVIMENTAÇÃO</t>
  </si>
  <si>
    <t>ASFALTO (CBUQ)</t>
  </si>
  <si>
    <t>PAVIMENTAÇÃO</t>
  </si>
  <si>
    <t>PASSEIO</t>
  </si>
  <si>
    <t>SINAPI 88267</t>
  </si>
  <si>
    <t>MEDIÇÃO DE PRESSÃO - ANTERIOR À PESQUISA</t>
  </si>
  <si>
    <t>2.6</t>
  </si>
  <si>
    <t>2.7</t>
  </si>
  <si>
    <t>SINAPI 90776</t>
  </si>
  <si>
    <t>ENCARREGADO GERAL COM ENCARGOS COMPLEMENTARES</t>
  </si>
  <si>
    <t>SABESP EQ04580</t>
  </si>
  <si>
    <t>FURGÃO LEVE 85 A 122CV CARGA ÚTIL 650 a 850KG</t>
  </si>
  <si>
    <t>SABESP EQ08249</t>
  </si>
  <si>
    <t>VEÍCULO LEVE 4 PORTAS - *84CV</t>
  </si>
  <si>
    <t>DETECÇÃO DE VAZAMENTOS NÃO VISÍVEIS COM GEOFONE ELETRÔNICO E HASTE DE ESCUTA - 1ª VARREDURA</t>
  </si>
  <si>
    <t>QUANTIDADE (M2):</t>
  </si>
  <si>
    <t>QUANTIDADE (M3):</t>
  </si>
  <si>
    <t>PESQUISA DE VAZAMENTOS COM CORRELACIONADOR DE RUÍDO - 2ª VARREDURA</t>
  </si>
  <si>
    <t>MEDIÇÃO DE PRESSÃO - POSTERIOR À PESQUISA</t>
  </si>
  <si>
    <t>DATA BASE - REGIÃO: SINAPI/SP Set/25; CDHU Set/2025; SABESP Set/25</t>
  </si>
  <si>
    <t>Leis Sociais = 92,70% | BDI = 26,98% - obras e serviços</t>
  </si>
  <si>
    <t>LOCAÇÃO DE TERRENO EM ÁREA URBANA, PARA CANTEIRO</t>
  </si>
  <si>
    <t>A FORTALEZA</t>
  </si>
  <si>
    <t>IMPÉRIUM IMÓVEIS</t>
  </si>
  <si>
    <t>CONTATO IMÓVEIS</t>
  </si>
  <si>
    <t>PEAD</t>
  </si>
  <si>
    <t>PESQUISAS DE VAZAMENTOS NÃO APARENTES</t>
  </si>
  <si>
    <t>REPAROS DE VAZAMENTOS</t>
  </si>
  <si>
    <t>SABESP EQ08245</t>
  </si>
  <si>
    <t>MOTOCICLETA 160 CILINDRADAS COM BAÚ - CARGO OU SIMILAR</t>
  </si>
  <si>
    <t>Data: 15/12/2025</t>
  </si>
  <si>
    <t>PESQUISA, LOCALIZAÇÃO E CORREÇÃO DE VAZAMENTOS NÃO APARENTES NO SISTEMA DE ABASTECIMENTO DE ÁGUA</t>
  </si>
  <si>
    <t>CORREÇÃO DE VAZAMENTO EM RAMAIS COM REDE NO PASSEIO</t>
  </si>
  <si>
    <t>CORREÇÃO DE VAZAMENTO EM RAMAIS COM REDE NA RUA (TROCA DE RAMAL)</t>
  </si>
  <si>
    <t>CORREÇÃO DE VAZAMENTO EM REDES NA RUA</t>
  </si>
  <si>
    <t>CORREÇÃO DE VAZAMENTO EM REDES NO PASSEIO</t>
  </si>
  <si>
    <t>CORREÇÃO DE VAZAMENTO NO PÉ DE CAVALETE</t>
  </si>
  <si>
    <t>SABESP HM03169</t>
  </si>
  <si>
    <t>JUNTA BOLSA FERRO FUNDIDO DE MÁX=100 MM X DE MÍN=50 MM ADAPTÁVEL P/VARIACAO DIAMETRAL ÁGUA</t>
  </si>
  <si>
    <t>JUNTA ATÉ DN 300 MM - MONTAGEM</t>
  </si>
  <si>
    <t>SINAPI 97121</t>
  </si>
  <si>
    <t>ASSENTAMENTO DE TUBO DE PVC PBA PARA REDE DE ÁGUA, DN 50 MM, JUNTA ELÁSTICA INTEGRADA, INSTALADO EM LOCAL COM NÍVEL ALTO DE INTERFERÊNCIAS (NÃO INCLUI FORNECIMENTO). AF_05/2024</t>
  </si>
  <si>
    <t>SINAPI 36378</t>
  </si>
  <si>
    <t>TUBO PVC PBA JEI, CLASSE 20, DN 50 MM, PARA REDE DE AGUA (NBR 5647)</t>
  </si>
  <si>
    <t>INTERVENÇÃO EM REDE DE DISTRIBUIÇÃO</t>
  </si>
  <si>
    <t>SABESP HM03177</t>
  </si>
  <si>
    <t>JUNTA GIBAULT FERRO FUNDIDO DN=100 MM * (5,20 KG) PINTURA BETUMINOSA - ACESSÓRIOS INCLUSOS NBR 7675 ÁGUA</t>
  </si>
  <si>
    <t>SINAPI 36380</t>
  </si>
  <si>
    <t>TUBO PVC PBA JEI, CLASSE 20, DN 100 MM, PARA REDE DE AGUA (NBR 5647)</t>
  </si>
  <si>
    <t>SINAPI 97123</t>
  </si>
  <si>
    <t>ASSENTAMENTO DE TUBO DE PVC PBA PARA REDE DE ÁGUA, DN 100 MM, JUNTA ELÁSTICA INTEGRADA, INSTALADO EM LOCAL COM NÍVEL ALTO DE INTERFERÊNCIAS (NÃO INCLUI FORNECIMENTO). AF_05/2024</t>
  </si>
  <si>
    <t>INTREVENÇÃO EM REDE DE DISTRIBUIÇÃO</t>
  </si>
  <si>
    <t>SABESP HM03179</t>
  </si>
  <si>
    <t>JUNTA GIBAULT FERRO FUNDIDO DN=200 MM * (17,50 KG) PINTURA BETUMINOSA - ACESSÓRIOS INCLUSOS NBR 7675 ÁGUA</t>
  </si>
  <si>
    <t>SABESP HM03180</t>
  </si>
  <si>
    <t>JUNTA GIBAULT FERRO FUNDIDO DN=250 MM * (29,40 KG) PINTURA BETUMINOSA - ACESSÓRIOS INCLUSOS NBR 7675 ÁGUA</t>
  </si>
  <si>
    <t>SABESP HM03181</t>
  </si>
  <si>
    <t>JUNTA GIBAULT FERRO FUNDIDO DN=300 MM * (34,00 KG) PINTURA BETUMINOSA - ACESSÓRIOS INCLUSOS NBR 7675 ÁGUA</t>
  </si>
  <si>
    <t>SINAPI 97130</t>
  </si>
  <si>
    <t>ASSENTAMENTO DE TUBO DE PVC DEFOFO OU PRFV OU RPVC PARA REDE DE ÁGUA, DN 300 MM, JUNTA ELÁSTICA INTEGRADA, INSTALADO EM LOCAL COM NÍVEL ALTO DE INTERFERÊNCIAS (NÃO INCLUI FORNECIMENTO). AF_05/2024</t>
  </si>
  <si>
    <t>SINAPI 97129</t>
  </si>
  <si>
    <t>ASSENTAMENTO DE TUBO DE PVC DEFOFO OU PRFV OU RPVC PARA REDE DE ÁGUA, DN 250 MM, JUNTA ELÁSTICA INTEGRADA, INSTALADO EM LOCAL COM NÍVEL ALTO DE INTERFERÊNCIAS (NÃO INCLUI FORNECIMENTO). AF_05/2024</t>
  </si>
  <si>
    <t>SINAPI 97128</t>
  </si>
  <si>
    <t>ASSENTAMENTO DE TUBO DE PVC DEFOFO OU PRFV OU RPVC PARA REDE DE ÁGUA, DN 200 MM, JUNTA ELÁSTICA INTEGRADA, INSTALADO EM LOCAL COM NÍVEL ALTO DE INTERFERÊNCIAS (NÃO INCLUI FORNECIMENTO). AF_05/2024</t>
  </si>
  <si>
    <t>SINAPI 9829</t>
  </si>
  <si>
    <t>TUBO PVC DEFOFO, JEI, 1 MPA, DN 200 MM, PARA REDE DE AGUA (NBR 7665)</t>
  </si>
  <si>
    <t>SINAPI 9826</t>
  </si>
  <si>
    <t>TUBO PVC DEFOFO, JEI, 1 MPA, DN 250 MM, PARA REDE DE AGUA (NBR 7665)</t>
  </si>
  <si>
    <t>SINAPI 9827</t>
  </si>
  <si>
    <t>TUBO PVC DEFOFO, JEI, 1 MPA, DN 300 MM, PARA REDE DE AGUA (NBR 7665)</t>
  </si>
  <si>
    <t>CORREÇÃO DE VAZAMENTO EM REDES NA RUA DN 50 MM - PVC / FERRO FUNDIDO / CIMENTO AMIANTO</t>
  </si>
  <si>
    <t>CORREÇÃO DE VAZAMENTO EM REDES NA RUA DN 100 MM - PVC / FERRO FUNDIDO / CIMENTO AMIANTO</t>
  </si>
  <si>
    <t>CORREÇÃO DE VAZAMENTO EM REDES NA RUA DN 150 MM - PVC / FERRO FUNDIDO / CIMENTO AMIANTO</t>
  </si>
  <si>
    <t>CORREÇÃO DE VAZAMENTO EM REDES NA RUA DN 200 MM - PVC / FERRO FUNDIDO / CIMENTO AMIANTO</t>
  </si>
  <si>
    <t>CORREÇÃO DE VAZAMENTO EM REDES NA RUA DN 250 MM - PVC / FERRO FUNDIDO / CIMENTO AMIANTO</t>
  </si>
  <si>
    <t>CORREÇÃO DE VAZAMENTO EM REDES NA RUA DN 300 MM - PVC / FERRO FUNDIDO / CIMENTO AMIANTO</t>
  </si>
  <si>
    <t>CORREÇÃO DE VAZAMENTO EM REDES NA RUA DN 63 MM - PEAD</t>
  </si>
  <si>
    <t>CORREÇÃO DE VAZAMENTO EM REDES NA RUA DN 125 MM - PVC / FERRO FUNDIDO / CIMENTO AMIANTO</t>
  </si>
  <si>
    <t>SABESP HM03171</t>
  </si>
  <si>
    <t>JUNTA BOLSA FERRO FUNDIDO DE MÁX=150 MM X DE=MÍN 100 MM ADAPTÁVEL P/VARIACAO DIAMETRAL ÁGUA</t>
  </si>
  <si>
    <t>SABESP HM02073</t>
  </si>
  <si>
    <t>LUVA ELETROFUSÃO PEAD DE=63 MM SDR11 PE100 INJETADO NTS 193</t>
  </si>
  <si>
    <t>TUBO PEAD PE100 PN10 SDR17 DE= 63 MM AZUL NTS 194 APLICAÇÃO ÁGUA</t>
  </si>
  <si>
    <t>SINAPI 103399</t>
  </si>
  <si>
    <t>ASSENTAMENTO DE CONEXÃO COM 2 ACESSOS, EM PEAD LISO PARA REDE DE ÁGUA OU ESGOTO, DIÂMETRO DE 63 MM, JUNTA SOLDADA (NÃO INCLUI O FORNECIMENTO E EXECUÇÃO DE SOLDA). AF_12/2021</t>
  </si>
  <si>
    <t>SINAPI 103463</t>
  </si>
  <si>
    <t>EXECUÇÃO DE JUNTA SOLDADA POR ELETROFUSÃO, DE TUBO OU CONEXÃO EM PEAD LISO PARA REDE DE ÁGUA OU ESGOTO, DIÂMETRO DE 63 MM (NÃO INCLUI O FORNECIMENTO DE TUBO E CONEXÃO). AF_12/2021</t>
  </si>
  <si>
    <t>SINAPI 103465</t>
  </si>
  <si>
    <t>EXECUÇÃO DE JUNTA SOLDADA POR ELETROFUSÃO, DE TUBO OU CONEXÃO EM PEAD LISO PARA REDE DE ÁGUA OU ESGOTO, DIÂMETRO DE 110 MM (NÃO INCLUI O FORNECIMENTO DE TUBO E CONEXÃO). AF_12/2021</t>
  </si>
  <si>
    <t>SINAPI 103401</t>
  </si>
  <si>
    <t>ASSENTAMENTO DE CONEXÃO COM 2 ACESSOS, EM PEAD LISO PARA REDE DE ÁGUA OU ESGOTO, DIÂMETRO DE 110 MM, JUNTA SOLDADA (NÃO INCLUI O FORNECIMENTO E EXECUÇÃO DE SOLDA). AF_12/2021</t>
  </si>
  <si>
    <t>TUBO PEAD PE100 PN10 SDR17 DE= 110 MM AZUL NTS 194 APLICAÇÃO ÁGUA</t>
  </si>
  <si>
    <t>SABESP HM06421</t>
  </si>
  <si>
    <t>LUVA ELETROFUSÃO PEAD DE=110 MM SDR11 PE100 INJETADO NTS 193</t>
  </si>
  <si>
    <t>LUVA ELETROFUSÃO PEAD DE=90 MM SDR11 PE100 INJETADO NTS 193</t>
  </si>
  <si>
    <t>SABESP HM06700</t>
  </si>
  <si>
    <t>TUBO PEAD PE100 PN10 SDR17 DE= 90 MM AZUL NTS 194 APLICAÇÃO ÁGUA</t>
  </si>
  <si>
    <t>SABESP HM06681</t>
  </si>
  <si>
    <t>SABESP HM06698</t>
  </si>
  <si>
    <t>SINAPI 103400</t>
  </si>
  <si>
    <t>ASSENTAMENTO DE CONEXÃO COM 2 ACESSOS, EM PEAD LISO PARA REDE DE ÁGUA OU ESGOTO, DIÂMETRO DE 90 MM, JUNTA SOLDADA (NÃO INCLUI O FORNECIMENTO E EXECUÇÃO DE SOLDA). AF_12/2021</t>
  </si>
  <si>
    <t>SINAPI 103464</t>
  </si>
  <si>
    <t>EXECUÇÃO DE JUNTA SOLDADA POR ELETROFUSÃO, DE TUBO OU CONEXÃO EM PEAD LISO PARA REDE DE ÁGUA OU ESGOTO, DIÂMETRO DE 90 MM (NÃO INCLUI O FORNECIMENTO DE TUBO E CONEXÃO). AF_12/2021</t>
  </si>
  <si>
    <t>SINAPI 103471</t>
  </si>
  <si>
    <t>EXECUÇÃO DE JUNTA SOLDADA POR ELETROFUSÃO, DE TUBO OU CONEXÃO EM PEAD LISO PARA REDE DE ÁGUA OU ESGOTO, DIÂMETRO DE 280 MM (NÃO INCLUI O FORNECIMENTO DE TUBO E CONEXÃO). AF_12/2021</t>
  </si>
  <si>
    <t>SINAPI 103407</t>
  </si>
  <si>
    <t>ASSENTAMENTO DE CONEXÃO COM 2 ACESSOS, EM PEAD LISO PARA REDE DE ÁGUA OU ESGOTO, DIÂMETRO DE 280 MM, JUNTA SOLDADA (NÃO INCLUI O FORNECIMENTO E EXECUÇÃO DE SOLDA). AF_12/2021</t>
  </si>
  <si>
    <t>TUBO PEAD PE100 PN10 SDR17 DE= 280 MM AZUL NTS 194 APLICAÇÃO ÁGUA</t>
  </si>
  <si>
    <t>SABESP HM06689</t>
  </si>
  <si>
    <t>SABESP HM06424</t>
  </si>
  <si>
    <t>LUVA ELETROFUSÃO PEAD DE=280 MM SDR11 PE100 INJETADO NTS 193</t>
  </si>
  <si>
    <t>SABESP HM06425</t>
  </si>
  <si>
    <t>LUVA ELETROFUSÃO PEAD DE=315 MM SDR11 PE100 INJETADO NTS 193</t>
  </si>
  <si>
    <t>SABESP HM06691</t>
  </si>
  <si>
    <t>TUBO PEAD PE100 PN10 SDR17 DE= 315 MM AZUL NTS 194 APLICAÇÃO ÁGUA</t>
  </si>
  <si>
    <t>SINAPI 103408</t>
  </si>
  <si>
    <t>ASSENTAMENTO DE CONEXÃO COM 2 ACESSOS, EM PEAD LISO PARA REDE DE ÁGUA OU ESGOTO, DIÂMETRO DE 315 MM, JUNTA SOLDADA (NÃO INCLUI O FORNECIMENTO E EXECUÇÃO DE SOLDA). AF_12/2021</t>
  </si>
  <si>
    <t>SINAPI 103472</t>
  </si>
  <si>
    <t>EXECUÇÃO DE JUNTA SOLDADA POR ELETROFUSÃO, DE TUBO OU CONEXÃO EM PEAD LISO PARA REDE DE ÁGUA OU ESGOTO, DIÂMETRO DE 315 MM (NÃO INCLUI O FORNECIMENTO DE TUBO E CONEXÃO). AF_12/2021</t>
  </si>
  <si>
    <t>SINAPI 103466</t>
  </si>
  <si>
    <t>EXECUÇÃO DE JUNTA SOLDADA POR ELETROFUSÃO, DE TUBO OU CONEXÃO EM PEAD LISO PARA REDE DE ÁGUA OU ESGOTO, DIÂMETRO DE 160 MM (NÃO INCLUI O FORNECIMENTO DE TUBO E CONEXÃO). AF_12/2021</t>
  </si>
  <si>
    <t>SINAPI 103402</t>
  </si>
  <si>
    <t>ASSENTAMENTO DE CONEXÃO COM 2 ACESSOS, EM PEAD LISO PARA REDE DE ÁGUA OU ESGOTO, DIÂMETRO DE 160 MM, JUNTA SOLDADA (NÃO INCLUI O FORNECIMENTO E EXECUÇÃO DE SOLDA). AF_12/2021</t>
  </si>
  <si>
    <t>SABESP HM06683</t>
  </si>
  <si>
    <t>TUBO PEAD PE100 PN10 SDR17 DE= 160 MM AZUL NTS 194 APLICAÇÃO ÁGUA</t>
  </si>
  <si>
    <t>SABESP HM06422</t>
  </si>
  <si>
    <t>LUVA ELETROFUSÃO PEAD DE=160 MM SDR11 PE100 INJETADO NTS 193</t>
  </si>
  <si>
    <t>CORREÇÃO DE VAZAMENTO EM REDES NO PASSEIO DE 110 MM - PEAD</t>
  </si>
  <si>
    <t>CORREÇÃO DE VAZAMENTO EM REDES NO PASSEIO DE 63 MM - PEAD</t>
  </si>
  <si>
    <t>CORREÇÃO DE VAZAMENTO EM REDES NA RUA DE 90 MM - PEAD</t>
  </si>
  <si>
    <t>CORREÇÃO DE VAZAMENTO EM REDES NA RUA DE 110 MM - PEAD</t>
  </si>
  <si>
    <t>CORREÇÃO DE VAZAMENTO EM REDES NA RUA DE 160 MM - PEAD</t>
  </si>
  <si>
    <t>CORREÇÃO DE VAZAMENTO EM REDES NA RUA DE 280 MM - PEAD</t>
  </si>
  <si>
    <t>CORREÇÃO DE VAZAMENTO EM REDES NA RUA DE 315 MM - PEAD</t>
  </si>
  <si>
    <t>CORREÇÃO DE VAZAMENTO EM REDES NO PASSEIO DE 50 MM - PVC / FERRO FUNDIDO / CIMENTO AMIANTO</t>
  </si>
  <si>
    <t>CORREÇÃO DE VAZAMENTO EM REDES NO PASSEIO DE 100 MM - PVC / FERRO FUNDIDO / CIMENTO AMIANTO</t>
  </si>
  <si>
    <t>CORREÇÃO DE VAZAMENTO EM RAMAIS</t>
  </si>
  <si>
    <t>1.1.1.1</t>
  </si>
  <si>
    <t>1.1.2.1</t>
  </si>
  <si>
    <t>1.1.3.1</t>
  </si>
  <si>
    <t>1.1.3.2</t>
  </si>
  <si>
    <t>1.1.3.3</t>
  </si>
  <si>
    <t>1.1.4.1</t>
  </si>
  <si>
    <t>1.1.4.2</t>
  </si>
  <si>
    <t>1.1.5.1</t>
  </si>
  <si>
    <t>1.1.5.2</t>
  </si>
  <si>
    <t>1.1.5.3</t>
  </si>
  <si>
    <t>1.1.5.4</t>
  </si>
  <si>
    <t>1.1.5.5</t>
  </si>
  <si>
    <t>1.1.5.6</t>
  </si>
  <si>
    <t>1.2.1.1</t>
  </si>
  <si>
    <t>1.2.2</t>
  </si>
  <si>
    <t>1.2.2.1</t>
  </si>
  <si>
    <t>1.2.2.2</t>
  </si>
  <si>
    <t>1.2.3</t>
  </si>
  <si>
    <t>1.2.3.1</t>
  </si>
  <si>
    <t>1.2.3.2</t>
  </si>
  <si>
    <t>1.2.3.3</t>
  </si>
  <si>
    <t>1.2.4</t>
  </si>
  <si>
    <t>1.2.4.1</t>
  </si>
  <si>
    <t>1.2.4.2</t>
  </si>
  <si>
    <t>1.2.4.3</t>
  </si>
  <si>
    <t>1.2.4.4</t>
  </si>
  <si>
    <t>1.2.4.5</t>
  </si>
  <si>
    <t>1.2.4.6</t>
  </si>
  <si>
    <t>1.2.4.7</t>
  </si>
  <si>
    <t>2.1.1.1</t>
  </si>
  <si>
    <t>2.1.2</t>
  </si>
  <si>
    <t>2.1.2.1</t>
  </si>
  <si>
    <t>2.1.3</t>
  </si>
  <si>
    <t>2.1.3.1</t>
  </si>
  <si>
    <t>2.1.3.2</t>
  </si>
  <si>
    <t>2.1.3.3</t>
  </si>
  <si>
    <t>2.1.4</t>
  </si>
  <si>
    <t>2.1.4.1</t>
  </si>
  <si>
    <t>2.1.4.2</t>
  </si>
  <si>
    <t>2.1.5</t>
  </si>
  <si>
    <t>2.1.5.1</t>
  </si>
  <si>
    <t>2.1.5.2</t>
  </si>
  <si>
    <t>2.1.5.3</t>
  </si>
  <si>
    <t>2.1.5.4</t>
  </si>
  <si>
    <t>2.2.1.1</t>
  </si>
  <si>
    <t>2.2.2.1</t>
  </si>
  <si>
    <t>2.2.3</t>
  </si>
  <si>
    <t>2.2.3.1</t>
  </si>
  <si>
    <t>2.2.3.2</t>
  </si>
  <si>
    <t>2.2.3.3</t>
  </si>
  <si>
    <t>2.2.4</t>
  </si>
  <si>
    <t>2.2.4.1</t>
  </si>
  <si>
    <t>2.2.4.2</t>
  </si>
  <si>
    <t>2.2.5</t>
  </si>
  <si>
    <t>2.2.5.1</t>
  </si>
  <si>
    <t>2.2.5.2</t>
  </si>
  <si>
    <t>2.2.5.3</t>
  </si>
  <si>
    <t>2.2.5.4</t>
  </si>
  <si>
    <t>2.3.1.1</t>
  </si>
  <si>
    <t>2.3.2.1</t>
  </si>
  <si>
    <t>2.3.3.1</t>
  </si>
  <si>
    <t>2.3.3.2</t>
  </si>
  <si>
    <t>2.3.3.3</t>
  </si>
  <si>
    <t>2.3.4</t>
  </si>
  <si>
    <t>2.3.4.1</t>
  </si>
  <si>
    <t>2.3.4.2</t>
  </si>
  <si>
    <t>2.3.5</t>
  </si>
  <si>
    <t>2.3.5.1</t>
  </si>
  <si>
    <t>2.3.5.2</t>
  </si>
  <si>
    <t>2.3.5.3</t>
  </si>
  <si>
    <t>2.3.5.4</t>
  </si>
  <si>
    <t>2.4.1.1</t>
  </si>
  <si>
    <t>2.4.2.1</t>
  </si>
  <si>
    <t>2.4.3.1</t>
  </si>
  <si>
    <t>2.4.3.2</t>
  </si>
  <si>
    <t>2.4.3.3</t>
  </si>
  <si>
    <t>2.4.4.1</t>
  </si>
  <si>
    <t>2.4.4.2</t>
  </si>
  <si>
    <t>2.4.5.1</t>
  </si>
  <si>
    <t>2.4.5.2</t>
  </si>
  <si>
    <t>2.4.5.3</t>
  </si>
  <si>
    <t>2.4.5.4</t>
  </si>
  <si>
    <t>2.5.1</t>
  </si>
  <si>
    <t>2.5.1.1</t>
  </si>
  <si>
    <t>2.5.2</t>
  </si>
  <si>
    <t>2.5.2.1</t>
  </si>
  <si>
    <t>2.5.3</t>
  </si>
  <si>
    <t>2.5.3.1</t>
  </si>
  <si>
    <t>2.5.3.2</t>
  </si>
  <si>
    <t>2.5.3.3</t>
  </si>
  <si>
    <t>2.5.4</t>
  </si>
  <si>
    <t>2.5.4.1</t>
  </si>
  <si>
    <t>2.5.4.2</t>
  </si>
  <si>
    <t>2.5.5</t>
  </si>
  <si>
    <t>2.5.5.1</t>
  </si>
  <si>
    <t>2.5.5.2</t>
  </si>
  <si>
    <t>2.5.5.3</t>
  </si>
  <si>
    <t>2.5.5.4</t>
  </si>
  <si>
    <t>2.6.1</t>
  </si>
  <si>
    <t>2.6.1.1</t>
  </si>
  <si>
    <t>2.6.2</t>
  </si>
  <si>
    <t>2.6.2.1</t>
  </si>
  <si>
    <t>2.6.3</t>
  </si>
  <si>
    <t>2.6.3.1</t>
  </si>
  <si>
    <t>2.6.3.2</t>
  </si>
  <si>
    <t>2.6.3.3</t>
  </si>
  <si>
    <t>2.6.4</t>
  </si>
  <si>
    <t>2.6.4.1</t>
  </si>
  <si>
    <t>2.6.4.2</t>
  </si>
  <si>
    <t>2.6.5</t>
  </si>
  <si>
    <t>2.6.5.1</t>
  </si>
  <si>
    <t>2.6.5.2</t>
  </si>
  <si>
    <t>2.6.5.3</t>
  </si>
  <si>
    <t>2.6.5.4</t>
  </si>
  <si>
    <t>2.7.1</t>
  </si>
  <si>
    <t>2.7.1.1</t>
  </si>
  <si>
    <t>2.7.2</t>
  </si>
  <si>
    <t>2.7.2.1</t>
  </si>
  <si>
    <t>2.7.3</t>
  </si>
  <si>
    <t>2.7.3.1</t>
  </si>
  <si>
    <t>2.7.3.2</t>
  </si>
  <si>
    <t>2.7.3.3</t>
  </si>
  <si>
    <t>2.7.4</t>
  </si>
  <si>
    <t>2.7.4.1</t>
  </si>
  <si>
    <t>2.7.4.2</t>
  </si>
  <si>
    <t>2.7.5</t>
  </si>
  <si>
    <t>2.7.5.1</t>
  </si>
  <si>
    <t>2.7.5.2</t>
  </si>
  <si>
    <t>2.7.5.3</t>
  </si>
  <si>
    <t>2.7.5.4</t>
  </si>
  <si>
    <t>2.8</t>
  </si>
  <si>
    <t>2.8.1</t>
  </si>
  <si>
    <t>2.8.1.1</t>
  </si>
  <si>
    <t>2.8.2</t>
  </si>
  <si>
    <t>2.8.2.1</t>
  </si>
  <si>
    <t>2.8.3</t>
  </si>
  <si>
    <t>2.8.3.1</t>
  </si>
  <si>
    <t>2.8.3.2</t>
  </si>
  <si>
    <t>2.8.3.3</t>
  </si>
  <si>
    <t>2.8.4</t>
  </si>
  <si>
    <t>2.8.4.1</t>
  </si>
  <si>
    <t>2.8.4.2</t>
  </si>
  <si>
    <t>2.8.5</t>
  </si>
  <si>
    <t>2.8.5.1</t>
  </si>
  <si>
    <t>2.8.5.2</t>
  </si>
  <si>
    <t>2.8.5.3</t>
  </si>
  <si>
    <t>2.8.5.4</t>
  </si>
  <si>
    <t>2.9</t>
  </si>
  <si>
    <t>2.9.1</t>
  </si>
  <si>
    <t>2.9.1.1</t>
  </si>
  <si>
    <t>2.9.2</t>
  </si>
  <si>
    <t>2.9.2.1</t>
  </si>
  <si>
    <t>2.9.3</t>
  </si>
  <si>
    <t>2.9.3.1</t>
  </si>
  <si>
    <t>2.9.3.2</t>
  </si>
  <si>
    <t>2.9.3.3</t>
  </si>
  <si>
    <t>2.9.4</t>
  </si>
  <si>
    <t>2.9.4.1</t>
  </si>
  <si>
    <t>2.9.4.2</t>
  </si>
  <si>
    <t>2.9.5</t>
  </si>
  <si>
    <t>2.9.5.1</t>
  </si>
  <si>
    <t>2.9.5.2</t>
  </si>
  <si>
    <t>2.9.5.3</t>
  </si>
  <si>
    <t>2.9.5.4</t>
  </si>
  <si>
    <t>2.10</t>
  </si>
  <si>
    <t>2.10.1</t>
  </si>
  <si>
    <t>2.10.1.1</t>
  </si>
  <si>
    <t>2.10.2</t>
  </si>
  <si>
    <t>2.10.2.1</t>
  </si>
  <si>
    <t>2.10.3</t>
  </si>
  <si>
    <t>2.10.3.1</t>
  </si>
  <si>
    <t>2.10.3.2</t>
  </si>
  <si>
    <t>2.10.3.3</t>
  </si>
  <si>
    <t>2.10.4</t>
  </si>
  <si>
    <t>2.10.4.1</t>
  </si>
  <si>
    <t>2.10.4.2</t>
  </si>
  <si>
    <t>2.10.5</t>
  </si>
  <si>
    <t>2.10.5.1</t>
  </si>
  <si>
    <t>2.10.5.2</t>
  </si>
  <si>
    <t>2.10.5.3</t>
  </si>
  <si>
    <t>2.10.5.4</t>
  </si>
  <si>
    <t>2.11</t>
  </si>
  <si>
    <t>2.11.1</t>
  </si>
  <si>
    <t>2.11.1.1</t>
  </si>
  <si>
    <t>2.11.2</t>
  </si>
  <si>
    <t>2.11.2.1</t>
  </si>
  <si>
    <t>2.11.3</t>
  </si>
  <si>
    <t>2.11.3.1</t>
  </si>
  <si>
    <t>2.11.3.2</t>
  </si>
  <si>
    <t>2.11.3.3</t>
  </si>
  <si>
    <t>2.11.4</t>
  </si>
  <si>
    <t>2.11.4.1</t>
  </si>
  <si>
    <t>2.11.4.2</t>
  </si>
  <si>
    <t>2.11.5</t>
  </si>
  <si>
    <t>2.11.5.1</t>
  </si>
  <si>
    <t>2.11.5.2</t>
  </si>
  <si>
    <t>2.11.5.3</t>
  </si>
  <si>
    <t>2.11.5.4</t>
  </si>
  <si>
    <t>3.1.1.1</t>
  </si>
  <si>
    <t>3.1.2</t>
  </si>
  <si>
    <t>3.1.2.1</t>
  </si>
  <si>
    <t>3.1.3</t>
  </si>
  <si>
    <t>3.1.3.1</t>
  </si>
  <si>
    <t>3.1.3.2</t>
  </si>
  <si>
    <t>3.1.3.3</t>
  </si>
  <si>
    <t>3.1.4</t>
  </si>
  <si>
    <t>3.1.4.1</t>
  </si>
  <si>
    <t>3.1.4.2</t>
  </si>
  <si>
    <t>3.1.5</t>
  </si>
  <si>
    <t>3.1.5.1</t>
  </si>
  <si>
    <t>3.1.5.2</t>
  </si>
  <si>
    <t>3.1.5.3</t>
  </si>
  <si>
    <t>3.1.5.4</t>
  </si>
  <si>
    <t>3.2.1</t>
  </si>
  <si>
    <t>3.2.2.1</t>
  </si>
  <si>
    <t>3.2.3</t>
  </si>
  <si>
    <t>3.2.3.1</t>
  </si>
  <si>
    <t>3.2.3.2</t>
  </si>
  <si>
    <t>3.2.3.3</t>
  </si>
  <si>
    <t>3.2.4</t>
  </si>
  <si>
    <t>3.2.4.1</t>
  </si>
  <si>
    <t>3.2.4.2</t>
  </si>
  <si>
    <t>3.2.5</t>
  </si>
  <si>
    <t>3.2.5.1</t>
  </si>
  <si>
    <t>3.2.5.2</t>
  </si>
  <si>
    <t>3.2.5.3</t>
  </si>
  <si>
    <t>3.2.5.4</t>
  </si>
  <si>
    <t>3.3.1.1</t>
  </si>
  <si>
    <t>3.3.2.1</t>
  </si>
  <si>
    <t>3.3.3.1</t>
  </si>
  <si>
    <t>3.3.3.2</t>
  </si>
  <si>
    <t>3.3.3.3</t>
  </si>
  <si>
    <t>3.3.4</t>
  </si>
  <si>
    <t>3.3.4.1</t>
  </si>
  <si>
    <t>3.3.4.2</t>
  </si>
  <si>
    <t>3.3.5</t>
  </si>
  <si>
    <t>3.3.5.1</t>
  </si>
  <si>
    <t>3.3.5.2</t>
  </si>
  <si>
    <t>3.3.5.3</t>
  </si>
  <si>
    <t>3.3.5.4</t>
  </si>
  <si>
    <t>3.4.1.1</t>
  </si>
  <si>
    <t>3.4.2.1</t>
  </si>
  <si>
    <t>3.4.3</t>
  </si>
  <si>
    <t>3.4.3.1</t>
  </si>
  <si>
    <t>3.4.3.2</t>
  </si>
  <si>
    <t>3.4.3.3</t>
  </si>
  <si>
    <t>3.4.4</t>
  </si>
  <si>
    <t>3.4.4.1</t>
  </si>
  <si>
    <t>3.4.4.2</t>
  </si>
  <si>
    <t>3.4.5</t>
  </si>
  <si>
    <t>3.4.5.1</t>
  </si>
  <si>
    <t>3.4.5.2</t>
  </si>
  <si>
    <t>3.4.5.3</t>
  </si>
  <si>
    <t>3.4.5.4</t>
  </si>
  <si>
    <t>1.3.1.1</t>
  </si>
  <si>
    <t>1.3.2.1</t>
  </si>
  <si>
    <t>1.3.3.1</t>
  </si>
  <si>
    <t>1.3.3.2</t>
  </si>
  <si>
    <t>1.3.3.3</t>
  </si>
  <si>
    <t>1.3.4</t>
  </si>
  <si>
    <t>1.3.4.1</t>
  </si>
  <si>
    <t>1.3.4.2</t>
  </si>
  <si>
    <t>1.3.5</t>
  </si>
  <si>
    <t>1.3.5.1</t>
  </si>
  <si>
    <t>1.3.5.2</t>
  </si>
  <si>
    <t>1.3.5.3</t>
  </si>
  <si>
    <t>1.3.5.4</t>
  </si>
  <si>
    <t>1.3.5.5</t>
  </si>
  <si>
    <t>3.5</t>
  </si>
  <si>
    <t>CORREÇÃO DE VAZAMENTO EM REDES NA RUA DE 250 MM - PEAD</t>
  </si>
  <si>
    <t>2.12</t>
  </si>
  <si>
    <t>2.12.1</t>
  </si>
  <si>
    <t>2.12.1.1</t>
  </si>
  <si>
    <t>2.12.2.1</t>
  </si>
  <si>
    <t>2.12.3.1</t>
  </si>
  <si>
    <t>2.12.3.2</t>
  </si>
  <si>
    <t>2.12.3.3</t>
  </si>
  <si>
    <t>2.12.2</t>
  </si>
  <si>
    <t>2.12.3</t>
  </si>
  <si>
    <t>2.12.4</t>
  </si>
  <si>
    <t>2.12.4.1</t>
  </si>
  <si>
    <t>2.12.4.2</t>
  </si>
  <si>
    <t>2.12.5</t>
  </si>
  <si>
    <t>2.12.5.1</t>
  </si>
  <si>
    <t>2.12.5.2</t>
  </si>
  <si>
    <t>2.12.5.3</t>
  </si>
  <si>
    <t>2.12.5.4</t>
  </si>
  <si>
    <t>CORREÇÃO DE VAZAMENTO EM REDES NA RUA DE 200 MM - PEAD</t>
  </si>
  <si>
    <t>SABESP HM02071</t>
  </si>
  <si>
    <t>LUVA ELETROFUSÃO PEAD DE=200 MM SDR11 PE100 INJETADO NTS 193</t>
  </si>
  <si>
    <t>SABESP HM06685</t>
  </si>
  <si>
    <t>TUBO PEAD PE100 PN10 SDR17 DE= 200 MM AZUL NTS 194 APLICAÇÃO ÁGUA</t>
  </si>
  <si>
    <t>SINAPI 103404</t>
  </si>
  <si>
    <t>ASSENTAMENTO DE CONEXÃO COM 2 ACESSOS, EM PEAD LISO PARA REDE DE ÁGUA OU ESGOTO, DIÂMETRO DE 200 MM, JUNTA SOLDADA (NÃO INCLUI O FORNECIMENTO E EXECUÇÃO DE SOLDA). AF_12/2021</t>
  </si>
  <si>
    <t>SINAPI 103468</t>
  </si>
  <si>
    <t>EXECUÇÃO DE JUNTA SOLDADA POR ELETROFUSÃO, DE TUBO OU CONEXÃO EM PEAD LISO PARA REDE DE ÁGUA OU ESGOTO, DIÂMETRO DE 200 MM (NÃO INCLUI O FORNECIMENTO DE TUBO E CONEXÃO). AF_12/2021</t>
  </si>
  <si>
    <t>2.13</t>
  </si>
  <si>
    <t>2.13.1</t>
  </si>
  <si>
    <t>2.13.1.1</t>
  </si>
  <si>
    <t>2.13.2</t>
  </si>
  <si>
    <t>2.13.2.1</t>
  </si>
  <si>
    <t>2.13.3</t>
  </si>
  <si>
    <t>2.13.3.1</t>
  </si>
  <si>
    <t>2.13.3.2</t>
  </si>
  <si>
    <t>2.13.3.3</t>
  </si>
  <si>
    <t>2.13.4</t>
  </si>
  <si>
    <t>2.13.4.1</t>
  </si>
  <si>
    <t>2.13.4.2</t>
  </si>
  <si>
    <t>2.13.5</t>
  </si>
  <si>
    <t>2.13.5.1</t>
  </si>
  <si>
    <t>2.13.5.2</t>
  </si>
  <si>
    <t>2.13.5.3</t>
  </si>
  <si>
    <t>2.13.5.4</t>
  </si>
  <si>
    <t>SABESP HM06688</t>
  </si>
  <si>
    <t>TUBO PEAD PE100 PN10 SDR17 DE=250 MM AZUL NTS 194 APLICAÇÃO ÁGUA</t>
  </si>
  <si>
    <t>SABESP HM02072</t>
  </si>
  <si>
    <t>LUVA ELETROFUSÃO PEAD DE=250 MM SDR11 PE100 INJETADO NTS 193</t>
  </si>
  <si>
    <t>SINAPI 103470</t>
  </si>
  <si>
    <t>EXECUÇÃO DE JUNTA SOLDADA POR ELETROFUSÃO, DE TUBO OU CONEXÃO EM PEAD LISO PARA REDE DE ÁGUA OU ESGOTO, DIÂMETRO DE 250 MM (NÃO INCLUI O FORNECIMENTO DE TUBO E CONEXÃO). AF_12/2021</t>
  </si>
  <si>
    <t>SINAPI 103406</t>
  </si>
  <si>
    <t>ASSENTAMENTO DE CONEXÃO COM 2 ACESSOS, EM PEAD LISO PARA REDE DE ÁGUA OU ESGOTO, DIÂMETRO DE 250 MM, JUNTA SOLDADA (NÃO INCLUI O FORNECIMENTO E EXECUÇÃO DE SOLDA). AF_12/2021</t>
  </si>
  <si>
    <t>2.14</t>
  </si>
  <si>
    <t>2.14.1</t>
  </si>
  <si>
    <t>2.14.1.1</t>
  </si>
  <si>
    <t>2.14.2</t>
  </si>
  <si>
    <t>2.14.2.1</t>
  </si>
  <si>
    <t>2.14.3</t>
  </si>
  <si>
    <t>2.14.4</t>
  </si>
  <si>
    <t>2.14.3.1</t>
  </si>
  <si>
    <t>2.14.3.2</t>
  </si>
  <si>
    <t>2.14.3.3</t>
  </si>
  <si>
    <t>2.14.4.1</t>
  </si>
  <si>
    <t>2.14.4.2</t>
  </si>
  <si>
    <t>2.14.5</t>
  </si>
  <si>
    <t>2.14.5.1</t>
  </si>
  <si>
    <t>2.14.5.2</t>
  </si>
  <si>
    <t>2.14.5.3</t>
  </si>
  <si>
    <t>2.14.5.4</t>
  </si>
  <si>
    <t>2.15</t>
  </si>
  <si>
    <t>2.15.1</t>
  </si>
  <si>
    <t>2.15.1.1</t>
  </si>
  <si>
    <t>2.15.2</t>
  </si>
  <si>
    <t>2.15.2.1</t>
  </si>
  <si>
    <t>2.15.3</t>
  </si>
  <si>
    <t>2.15.3.1</t>
  </si>
  <si>
    <t>2.15.3.2</t>
  </si>
  <si>
    <t>2.15.3.3</t>
  </si>
  <si>
    <t>2.15.4</t>
  </si>
  <si>
    <t>2.15.4.1</t>
  </si>
  <si>
    <t>2.15.4.2</t>
  </si>
  <si>
    <t>2.15.5</t>
  </si>
  <si>
    <t>2.15.5.1</t>
  </si>
  <si>
    <t>2.15.5.2</t>
  </si>
  <si>
    <t>2.15.5.3</t>
  </si>
  <si>
    <t>2.15.5.4</t>
  </si>
</sst>
</file>

<file path=xl/styles.xml><?xml version="1.0" encoding="utf-8"?>
<styleSheet xmlns="http://schemas.openxmlformats.org/spreadsheetml/2006/main">
  <numFmts count="5">
    <numFmt numFmtId="43" formatCode="_-* #,##0.00_-;\-* #,##0.00_-;_-* &quot;-&quot;??_-;_-@_-"/>
    <numFmt numFmtId="164" formatCode="_(* #,##0.00_);_(* \(#,##0.00\);_(* &quot;-&quot;??_);_(@_)"/>
    <numFmt numFmtId="165" formatCode="dd\/mm\/yy"/>
    <numFmt numFmtId="166" formatCode="_(&quot;Cr$&quot;* #,##0.00_);_(&quot;Cr$&quot;* \(#,##0.00\);_(&quot;Cr$&quot;* &quot;-&quot;??_);_(@_)"/>
    <numFmt numFmtId="167" formatCode="&quot;R$&quot;\ #,##0.00"/>
  </numFmts>
  <fonts count="47">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color rgb="FF000000"/>
      <name val="Arial"/>
      <family val="2"/>
    </font>
    <font>
      <b/>
      <i/>
      <sz val="8"/>
      <color rgb="FF000000"/>
      <name val="Arial"/>
      <family val="2"/>
    </font>
    <font>
      <b/>
      <sz val="8"/>
      <color rgb="FF000000"/>
      <name val="Arial"/>
      <family val="2"/>
    </font>
    <font>
      <b/>
      <sz val="11"/>
      <color rgb="FF000000"/>
      <name val="Arial"/>
      <family val="2"/>
    </font>
    <font>
      <sz val="11"/>
      <color rgb="FF000000"/>
      <name val="Arial"/>
      <family val="2"/>
    </font>
    <font>
      <sz val="10"/>
      <name val="Arial"/>
      <family val="2"/>
    </font>
    <font>
      <sz val="10"/>
      <color indexed="8"/>
      <name val="Arial"/>
      <family val="2"/>
    </font>
    <font>
      <b/>
      <sz val="9.85"/>
      <color indexed="8"/>
      <name val="Times New Roman"/>
      <family val="1"/>
    </font>
    <font>
      <sz val="10"/>
      <color indexed="8"/>
      <name val="MS Sans Serif"/>
      <family val="2"/>
    </font>
    <font>
      <sz val="10"/>
      <name val="MS Sans Serif"/>
      <family val="2"/>
    </font>
    <font>
      <sz val="11"/>
      <color rgb="FF000000"/>
      <name val="Calibri"/>
      <family val="2"/>
      <scheme val="minor"/>
    </font>
    <font>
      <b/>
      <sz val="12"/>
      <name val="Arial"/>
      <family val="2"/>
    </font>
    <font>
      <sz val="12"/>
      <name val="Arial"/>
      <family val="2"/>
    </font>
    <font>
      <b/>
      <sz val="11"/>
      <name val="Arial"/>
      <family val="2"/>
    </font>
    <font>
      <sz val="10"/>
      <name val="Comic Sans MS"/>
      <family val="4"/>
    </font>
    <font>
      <sz val="11"/>
      <color indexed="8"/>
      <name val="Calibri"/>
      <family val="2"/>
    </font>
    <font>
      <b/>
      <sz val="8"/>
      <name val="Arial"/>
      <family val="2"/>
    </font>
    <font>
      <sz val="8"/>
      <name val="Arial"/>
      <family val="2"/>
    </font>
    <font>
      <b/>
      <i/>
      <sz val="8"/>
      <name val="Arial"/>
      <family val="2"/>
    </font>
    <font>
      <sz val="11"/>
      <name val="Arial"/>
      <family val="2"/>
    </font>
    <font>
      <sz val="10"/>
      <color theme="1"/>
      <name val="Arial"/>
      <family val="2"/>
    </font>
    <font>
      <b/>
      <sz val="10"/>
      <color theme="1"/>
      <name val="Arial"/>
      <family val="2"/>
    </font>
    <font>
      <sz val="12"/>
      <name val="Times New Roman"/>
      <family val="1"/>
    </font>
    <font>
      <b/>
      <sz val="9"/>
      <color rgb="FF000000"/>
      <name val="Arial"/>
      <family val="2"/>
    </font>
    <font>
      <sz val="9"/>
      <color rgb="FF000000"/>
      <name val="Arial"/>
      <family val="2"/>
    </font>
    <font>
      <sz val="8"/>
      <color theme="1"/>
      <name val="Arial"/>
      <family val="2"/>
    </font>
    <font>
      <b/>
      <sz val="8"/>
      <color theme="1"/>
      <name val="Arial"/>
      <family val="2"/>
    </font>
    <font>
      <sz val="8"/>
      <name val="Calibri"/>
      <family val="2"/>
      <scheme val="minor"/>
    </font>
    <font>
      <b/>
      <sz val="8"/>
      <color rgb="FFFF0000"/>
      <name val="Arial"/>
      <family val="2"/>
    </font>
  </fonts>
  <fills count="4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E6E6E6"/>
        <bgColor indexed="64"/>
      </patternFill>
    </fill>
    <fill>
      <patternFill patternType="solid">
        <fgColor theme="0" tint="-0.14999847407452621"/>
        <bgColor indexed="64"/>
      </patternFill>
    </fill>
    <fill>
      <patternFill patternType="solid">
        <fgColor theme="0"/>
        <bgColor indexed="64"/>
      </patternFill>
    </fill>
    <fill>
      <patternFill patternType="solid">
        <fgColor indexed="9"/>
        <bgColor indexed="26"/>
      </patternFill>
    </fill>
    <fill>
      <patternFill patternType="solid">
        <fgColor rgb="FFFFC000"/>
        <bgColor indexed="64"/>
      </patternFill>
    </fill>
    <fill>
      <patternFill patternType="solid">
        <fgColor rgb="FFFFFF00"/>
        <bgColor indexed="64"/>
      </patternFill>
    </fill>
    <fill>
      <patternFill patternType="solid">
        <fgColor rgb="FFC00000"/>
        <bgColor indexed="64"/>
      </patternFill>
    </fill>
    <fill>
      <patternFill patternType="solid">
        <fgColor rgb="FFC00000"/>
        <bgColor indexed="26"/>
      </patternFill>
    </fill>
  </fills>
  <borders count="1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hair">
        <color indexed="64"/>
      </top>
      <bottom/>
      <diagonal/>
    </border>
    <border>
      <left/>
      <right/>
      <top/>
      <bottom style="hair">
        <color indexed="64"/>
      </bottom>
      <diagonal/>
    </border>
    <border>
      <left/>
      <right style="hair">
        <color indexed="64"/>
      </right>
      <top style="hair">
        <color indexed="64"/>
      </top>
      <bottom/>
      <diagonal/>
    </border>
    <border>
      <left/>
      <right style="hair">
        <color indexed="64"/>
      </right>
      <top/>
      <bottom/>
      <diagonal/>
    </border>
    <border>
      <left/>
      <right style="hair">
        <color indexed="64"/>
      </right>
      <top/>
      <bottom style="hair">
        <color indexed="64"/>
      </bottom>
      <diagonal/>
    </border>
    <border>
      <left style="hair">
        <color indexed="64"/>
      </left>
      <right/>
      <top style="hair">
        <color indexed="64"/>
      </top>
      <bottom/>
      <diagonal/>
    </border>
    <border>
      <left style="hair">
        <color indexed="64"/>
      </left>
      <right/>
      <top/>
      <bottom/>
      <diagonal/>
    </border>
    <border>
      <left style="hair">
        <color indexed="64"/>
      </left>
      <right/>
      <top/>
      <bottom style="hair">
        <color indexed="64"/>
      </bottom>
      <diagonal/>
    </border>
    <border>
      <left style="hair">
        <color indexed="64"/>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hair">
        <color indexed="8"/>
      </left>
      <right style="hair">
        <color indexed="64"/>
      </right>
      <top style="hair">
        <color indexed="8"/>
      </top>
      <bottom style="hair">
        <color indexed="8"/>
      </bottom>
      <diagonal/>
    </border>
    <border>
      <left style="hair">
        <color indexed="64"/>
      </left>
      <right style="hair">
        <color indexed="64"/>
      </right>
      <top style="hair">
        <color indexed="64"/>
      </top>
      <bottom style="hair">
        <color indexed="64"/>
      </bottom>
      <diagonal/>
    </border>
    <border>
      <left style="hair">
        <color rgb="FF000000"/>
      </left>
      <right style="hair">
        <color rgb="FF000000"/>
      </right>
      <top style="hair">
        <color rgb="FF000000"/>
      </top>
      <bottom style="hair">
        <color rgb="FF000000"/>
      </bottom>
      <diagonal/>
    </border>
    <border>
      <left style="hair">
        <color indexed="64"/>
      </left>
      <right style="hair">
        <color indexed="8"/>
      </right>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style="hair">
        <color indexed="64"/>
      </right>
      <top style="hair">
        <color indexed="8"/>
      </top>
      <bottom style="hair">
        <color indexed="8"/>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hair">
        <color indexed="8"/>
      </left>
      <right/>
      <top style="hair">
        <color rgb="FF000000"/>
      </top>
      <bottom style="hair">
        <color indexed="8"/>
      </bottom>
      <diagonal/>
    </border>
    <border>
      <left/>
      <right/>
      <top style="hair">
        <color rgb="FF000000"/>
      </top>
      <bottom style="hair">
        <color indexed="8"/>
      </bottom>
      <diagonal/>
    </border>
    <border>
      <left/>
      <right style="hair">
        <color indexed="64"/>
      </right>
      <top style="hair">
        <color rgb="FF000000"/>
      </top>
      <bottom style="hair">
        <color indexed="8"/>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thin">
        <color auto="1"/>
      </right>
      <top/>
      <bottom/>
      <diagonal/>
    </border>
    <border>
      <left style="thin">
        <color indexed="64"/>
      </left>
      <right/>
      <top/>
      <bottom/>
      <diagonal/>
    </border>
    <border>
      <left/>
      <right style="medium">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auto="1"/>
      </left>
      <right style="medium">
        <color indexed="56"/>
      </right>
      <top style="medium">
        <color auto="1"/>
      </top>
      <bottom/>
      <diagonal/>
    </border>
    <border>
      <left style="medium">
        <color indexed="56"/>
      </left>
      <right/>
      <top style="medium">
        <color auto="1"/>
      </top>
      <bottom/>
      <diagonal/>
    </border>
    <border>
      <left/>
      <right/>
      <top style="medium">
        <color auto="1"/>
      </top>
      <bottom style="thin">
        <color indexed="56"/>
      </bottom>
      <diagonal/>
    </border>
    <border>
      <left/>
      <right style="medium">
        <color indexed="64"/>
      </right>
      <top style="medium">
        <color auto="1"/>
      </top>
      <bottom style="thin">
        <color indexed="56"/>
      </bottom>
      <diagonal/>
    </border>
    <border>
      <left style="medium">
        <color indexed="64"/>
      </left>
      <right style="medium">
        <color indexed="64"/>
      </right>
      <top style="medium">
        <color indexed="64"/>
      </top>
      <bottom/>
      <diagonal/>
    </border>
    <border>
      <left style="medium">
        <color auto="1"/>
      </left>
      <right style="medium">
        <color indexed="56"/>
      </right>
      <top/>
      <bottom style="medium">
        <color auto="1"/>
      </bottom>
      <diagonal/>
    </border>
    <border>
      <left style="medium">
        <color indexed="56"/>
      </left>
      <right/>
      <top/>
      <bottom style="medium">
        <color indexed="64"/>
      </bottom>
      <diagonal/>
    </border>
    <border>
      <left style="thin">
        <color indexed="56"/>
      </left>
      <right style="thin">
        <color auto="1"/>
      </right>
      <top style="thin">
        <color indexed="56"/>
      </top>
      <bottom style="medium">
        <color auto="1"/>
      </bottom>
      <diagonal/>
    </border>
    <border>
      <left style="thin">
        <color auto="1"/>
      </left>
      <right style="thin">
        <color auto="1"/>
      </right>
      <top style="thin">
        <color indexed="56"/>
      </top>
      <bottom style="medium">
        <color auto="1"/>
      </bottom>
      <diagonal/>
    </border>
    <border>
      <left style="medium">
        <color indexed="64"/>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56"/>
      </right>
      <top style="thin">
        <color indexed="56"/>
      </top>
      <bottom style="medium">
        <color auto="1"/>
      </bottom>
      <diagonal/>
    </border>
    <border>
      <left style="medium">
        <color indexed="64"/>
      </left>
      <right/>
      <top/>
      <bottom style="medium">
        <color indexed="64"/>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style="medium">
        <color auto="1"/>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medium">
        <color indexed="64"/>
      </left>
      <right/>
      <top style="medium">
        <color auto="1"/>
      </top>
      <bottom style="thin">
        <color indexed="56"/>
      </bottom>
      <diagonal/>
    </border>
    <border>
      <left style="hair">
        <color auto="1"/>
      </left>
      <right/>
      <top style="hair">
        <color auto="1"/>
      </top>
      <bottom style="hair">
        <color auto="1"/>
      </bottom>
      <diagonal/>
    </border>
    <border>
      <left/>
      <right/>
      <top style="thin">
        <color auto="1"/>
      </top>
      <bottom style="thin">
        <color auto="1"/>
      </bottom>
      <diagonal/>
    </border>
    <border>
      <left style="hair">
        <color indexed="64"/>
      </left>
      <right style="hair">
        <color indexed="8"/>
      </right>
      <top/>
      <bottom style="hair">
        <color indexed="8"/>
      </bottom>
      <diagonal/>
    </border>
    <border>
      <left style="hair">
        <color indexed="64"/>
      </left>
      <right style="hair">
        <color indexed="64"/>
      </right>
      <top style="hair">
        <color indexed="8"/>
      </top>
      <bottom style="hair">
        <color indexed="8"/>
      </bottom>
      <diagonal/>
    </border>
    <border>
      <left/>
      <right/>
      <top/>
      <bottom style="hair">
        <color indexed="8"/>
      </bottom>
      <diagonal/>
    </border>
    <border>
      <left/>
      <right style="thin">
        <color indexed="64"/>
      </right>
      <top style="thin">
        <color indexed="64"/>
      </top>
      <bottom style="thin">
        <color indexed="64"/>
      </bottom>
      <diagonal/>
    </border>
    <border>
      <left style="hair">
        <color indexed="64"/>
      </left>
      <right/>
      <top style="thin">
        <color indexed="64"/>
      </top>
      <bottom style="hair">
        <color indexed="64"/>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64"/>
      </right>
      <top style="hair">
        <color indexed="8"/>
      </top>
      <bottom style="hair">
        <color indexed="8"/>
      </bottom>
      <diagonal/>
    </border>
    <border>
      <left/>
      <right style="hair">
        <color indexed="8"/>
      </right>
      <top style="hair">
        <color indexed="8"/>
      </top>
      <bottom style="hair">
        <color indexed="8"/>
      </bottom>
      <diagonal/>
    </border>
    <border>
      <left style="thin">
        <color auto="1"/>
      </left>
      <right style="medium">
        <color auto="1"/>
      </right>
      <top style="thin">
        <color indexed="56"/>
      </top>
      <bottom style="medium">
        <color auto="1"/>
      </bottom>
      <diagonal/>
    </border>
    <border>
      <left/>
      <right style="hair">
        <color indexed="8"/>
      </right>
      <top/>
      <bottom style="hair">
        <color indexed="8"/>
      </bottom>
      <diagonal/>
    </border>
    <border>
      <left/>
      <right/>
      <top/>
      <bottom style="hair">
        <color indexed="64"/>
      </bottom>
      <diagonal/>
    </border>
    <border>
      <left/>
      <right style="hair">
        <color indexed="64"/>
      </right>
      <top/>
      <bottom style="hair">
        <color indexed="64"/>
      </bottom>
      <diagonal/>
    </border>
    <border>
      <left style="hair">
        <color indexed="8"/>
      </left>
      <right style="hair">
        <color indexed="8"/>
      </right>
      <top style="hair">
        <color indexed="8"/>
      </top>
      <bottom style="hair">
        <color indexed="8"/>
      </bottom>
      <diagonal/>
    </border>
    <border>
      <left style="hair">
        <color indexed="64"/>
      </left>
      <right style="hair">
        <color indexed="8"/>
      </right>
      <top style="hair">
        <color indexed="8"/>
      </top>
      <bottom style="hair">
        <color indexed="8"/>
      </bottom>
      <diagonal/>
    </border>
    <border>
      <left style="medium">
        <color indexed="64"/>
      </left>
      <right style="thin">
        <color indexed="56"/>
      </right>
      <top style="thin">
        <color indexed="56"/>
      </top>
      <bottom style="medium">
        <color auto="1"/>
      </bottom>
      <diagonal/>
    </border>
    <border>
      <left/>
      <right/>
      <top style="thin">
        <color indexed="64"/>
      </top>
      <bottom/>
      <diagonal/>
    </border>
    <border>
      <left/>
      <right style="thin">
        <color auto="1"/>
      </right>
      <top style="thin">
        <color auto="1"/>
      </top>
      <bottom/>
      <diagonal/>
    </border>
    <border>
      <left/>
      <right/>
      <top/>
      <bottom style="thin">
        <color indexed="64"/>
      </bottom>
      <diagonal/>
    </border>
    <border>
      <left/>
      <right style="thin">
        <color auto="1"/>
      </right>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auto="1"/>
      </left>
      <right style="thin">
        <color auto="1"/>
      </right>
      <top style="thin">
        <color auto="1"/>
      </top>
      <bottom/>
      <diagonal/>
    </border>
    <border>
      <left style="hair">
        <color indexed="8"/>
      </left>
      <right style="hair">
        <color indexed="64"/>
      </right>
      <top style="hair">
        <color indexed="8"/>
      </top>
      <bottom style="hair">
        <color indexed="8"/>
      </bottom>
      <diagonal/>
    </border>
    <border>
      <left style="hair">
        <color auto="1"/>
      </left>
      <right/>
      <top style="hair">
        <color auto="1"/>
      </top>
      <bottom/>
      <diagonal/>
    </border>
    <border>
      <left style="thin">
        <color indexed="64"/>
      </left>
      <right style="medium">
        <color indexed="64"/>
      </right>
      <top style="thin">
        <color indexed="64"/>
      </top>
      <bottom style="thin">
        <color indexed="64"/>
      </bottom>
      <diagonal/>
    </border>
    <border>
      <left/>
      <right/>
      <top style="hair">
        <color indexed="8"/>
      </top>
      <bottom style="hair">
        <color indexed="8"/>
      </bottom>
      <diagonal/>
    </border>
    <border>
      <left style="hair">
        <color indexed="8"/>
      </left>
      <right/>
      <top style="hair">
        <color indexed="8"/>
      </top>
      <bottom style="hair">
        <color indexed="8"/>
      </bottom>
      <diagonal/>
    </border>
    <border>
      <left style="hair">
        <color indexed="64"/>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hair">
        <color indexed="8"/>
      </left>
      <right/>
      <top/>
      <bottom style="hair">
        <color indexed="8"/>
      </bottom>
      <diagonal/>
    </border>
    <border>
      <left style="hair">
        <color rgb="FF000000"/>
      </left>
      <right style="hair">
        <color indexed="8"/>
      </right>
      <top/>
      <bottom style="hair">
        <color indexed="8"/>
      </bottom>
      <diagonal/>
    </border>
    <border>
      <left/>
      <right style="hair">
        <color rgb="FF000000"/>
      </right>
      <top/>
      <bottom style="hair">
        <color indexed="8"/>
      </bottom>
      <diagonal/>
    </border>
    <border>
      <left style="hair">
        <color rgb="FF000000"/>
      </left>
      <right style="hair">
        <color indexed="8"/>
      </right>
      <top style="hair">
        <color indexed="8"/>
      </top>
      <bottom style="hair">
        <color indexed="8"/>
      </bottom>
      <diagonal/>
    </border>
    <border>
      <left style="hair">
        <color indexed="8"/>
      </left>
      <right style="hair">
        <color rgb="FF000000"/>
      </right>
      <top style="hair">
        <color indexed="8"/>
      </top>
      <bottom style="hair">
        <color indexed="8"/>
      </bottom>
      <diagonal/>
    </border>
    <border>
      <left style="hair">
        <color rgb="FF000000"/>
      </left>
      <right/>
      <top/>
      <bottom style="hair">
        <color indexed="8"/>
      </bottom>
      <diagonal/>
    </border>
    <border>
      <left/>
      <right style="hair">
        <color rgb="FF000000"/>
      </right>
      <top style="hair">
        <color indexed="8"/>
      </top>
      <bottom style="hair">
        <color indexed="8"/>
      </bottom>
      <diagonal/>
    </border>
    <border>
      <left style="hair">
        <color rgb="FF000000"/>
      </left>
      <right/>
      <top style="hair">
        <color indexed="8"/>
      </top>
      <bottom style="hair">
        <color indexed="8"/>
      </bottom>
      <diagonal/>
    </border>
    <border>
      <left/>
      <right style="hair">
        <color indexed="8"/>
      </right>
      <top style="hair">
        <color indexed="8"/>
      </top>
      <bottom style="hair">
        <color indexed="8"/>
      </bottom>
      <diagonal/>
    </border>
  </borders>
  <cellStyleXfs count="11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3" fillId="0" borderId="0"/>
    <xf numFmtId="0" fontId="23"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6" fillId="2"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2" fillId="0" borderId="6" applyNumberFormat="0" applyFill="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9" fillId="5" borderId="4" applyNumberFormat="0" applyAlignment="0" applyProtection="0"/>
    <xf numFmtId="0" fontId="7" fillId="3" borderId="0" applyNumberFormat="0" applyBorder="0" applyAlignment="0" applyProtection="0"/>
    <xf numFmtId="0" fontId="25" fillId="0" borderId="0" applyNumberFormat="0" applyFill="0" applyBorder="0" applyProtection="0">
      <alignment vertical="center"/>
    </xf>
    <xf numFmtId="0" fontId="8" fillId="4" borderId="0" applyNumberFormat="0" applyBorder="0" applyAlignment="0" applyProtection="0"/>
    <xf numFmtId="0" fontId="26" fillId="0" borderId="0"/>
    <xf numFmtId="0" fontId="26" fillId="0" borderId="0"/>
    <xf numFmtId="0" fontId="27" fillId="0" borderId="0"/>
    <xf numFmtId="0" fontId="23" fillId="0" borderId="0"/>
    <xf numFmtId="0" fontId="27" fillId="0" borderId="0"/>
    <xf numFmtId="0" fontId="26" fillId="0" borderId="0"/>
    <xf numFmtId="0" fontId="24" fillId="0" borderId="0">
      <alignment vertical="top"/>
    </xf>
    <xf numFmtId="0" fontId="28" fillId="0" borderId="0"/>
    <xf numFmtId="0" fontId="1" fillId="8" borderId="8" applyNumberFormat="0" applyFont="0" applyAlignment="0" applyProtection="0"/>
    <xf numFmtId="165" fontId="25" fillId="0" borderId="0" applyFill="0" applyBorder="0" applyProtection="0">
      <alignment horizontal="right" vertical="center"/>
    </xf>
    <xf numFmtId="9" fontId="23" fillId="0" borderId="0" applyFont="0" applyFill="0" applyBorder="0" applyAlignment="0" applyProtection="0"/>
    <xf numFmtId="165" fontId="25" fillId="0" borderId="0" applyFill="0" applyBorder="0" applyProtection="0">
      <alignment horizontal="right" vertical="center"/>
    </xf>
    <xf numFmtId="9" fontId="24" fillId="0" borderId="0" applyFont="0" applyFill="0" applyBorder="0" applyAlignment="0" applyProtection="0">
      <alignment vertical="top"/>
    </xf>
    <xf numFmtId="9" fontId="24" fillId="0" borderId="0" applyFont="0" applyFill="0" applyBorder="0" applyAlignment="0" applyProtection="0">
      <alignment vertical="top"/>
    </xf>
    <xf numFmtId="0" fontId="10" fillId="6" borderId="5" applyNumberFormat="0" applyAlignment="0" applyProtection="0"/>
    <xf numFmtId="0" fontId="26" fillId="0" borderId="0" applyNumberFormat="0" applyFont="0" applyFill="0" applyBorder="0" applyProtection="0">
      <alignment vertical="center"/>
    </xf>
    <xf numFmtId="0" fontId="14" fillId="0" borderId="0" applyNumberFormat="0" applyFill="0" applyBorder="0" applyAlignment="0" applyProtection="0"/>
    <xf numFmtId="0" fontId="15"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2" fillId="0" borderId="0" applyNumberFormat="0" applyFill="0" applyBorder="0" applyAlignment="0" applyProtection="0"/>
    <xf numFmtId="0" fontId="16" fillId="0" borderId="9" applyNumberFormat="0" applyFill="0" applyAlignment="0" applyProtection="0"/>
    <xf numFmtId="164" fontId="23" fillId="0" borderId="0" applyFont="0" applyFill="0" applyBorder="0" applyAlignment="0" applyProtection="0"/>
    <xf numFmtId="164" fontId="23" fillId="0" borderId="0" applyFont="0" applyFill="0" applyBorder="0" applyAlignment="0" applyProtection="0"/>
    <xf numFmtId="164" fontId="24" fillId="0" borderId="0" applyFont="0" applyFill="0" applyBorder="0" applyAlignment="0" applyProtection="0">
      <alignment vertical="top"/>
    </xf>
    <xf numFmtId="164" fontId="24" fillId="0" borderId="0" applyFont="0" applyFill="0" applyBorder="0" applyAlignment="0" applyProtection="0">
      <alignment vertical="top"/>
    </xf>
    <xf numFmtId="164" fontId="23" fillId="0" borderId="0" applyFont="0" applyFill="0" applyBorder="0" applyAlignment="0" applyProtection="0"/>
    <xf numFmtId="0" fontId="1" fillId="0" borderId="0"/>
    <xf numFmtId="0" fontId="32" fillId="0" borderId="0"/>
    <xf numFmtId="164" fontId="32"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24" fillId="0" borderId="0" applyProtection="0"/>
    <xf numFmtId="0" fontId="40" fillId="0" borderId="0"/>
  </cellStyleXfs>
  <cellXfs count="278">
    <xf numFmtId="0" fontId="0" fillId="0" borderId="0" xfId="0"/>
    <xf numFmtId="0" fontId="18" fillId="0" borderId="15" xfId="0" applyFont="1" applyBorder="1" applyAlignment="1">
      <alignment horizontal="center" wrapText="1"/>
    </xf>
    <xf numFmtId="0" fontId="20" fillId="0" borderId="16" xfId="0" applyFont="1" applyBorder="1" applyAlignment="1">
      <alignment horizontal="center" wrapText="1"/>
    </xf>
    <xf numFmtId="0" fontId="20" fillId="0" borderId="17" xfId="0" applyFont="1" applyBorder="1" applyAlignment="1">
      <alignment horizontal="center" wrapText="1"/>
    </xf>
    <xf numFmtId="0" fontId="18" fillId="0" borderId="0" xfId="0" applyFont="1" applyAlignment="1">
      <alignment horizontal="right" wrapText="1"/>
    </xf>
    <xf numFmtId="4" fontId="18" fillId="0" borderId="0" xfId="0" applyNumberFormat="1" applyFont="1" applyAlignment="1">
      <alignment horizontal="right" wrapText="1"/>
    </xf>
    <xf numFmtId="4" fontId="18" fillId="0" borderId="0" xfId="0" applyNumberFormat="1" applyFont="1"/>
    <xf numFmtId="0" fontId="21" fillId="0" borderId="16" xfId="0" applyFont="1" applyBorder="1" applyAlignment="1">
      <alignment horizontal="center" wrapText="1"/>
    </xf>
    <xf numFmtId="0" fontId="22" fillId="0" borderId="0" xfId="0" applyFont="1"/>
    <xf numFmtId="0" fontId="18" fillId="0" borderId="0" xfId="0" applyFont="1" applyAlignment="1">
      <alignment horizontal="center" wrapText="1"/>
    </xf>
    <xf numFmtId="0" fontId="18" fillId="0" borderId="0" xfId="0" applyFont="1" applyAlignment="1">
      <alignment vertical="center"/>
    </xf>
    <xf numFmtId="0" fontId="20" fillId="34" borderId="22" xfId="0" applyFont="1" applyFill="1" applyBorder="1" applyAlignment="1">
      <alignment horizontal="left" vertical="center" wrapText="1"/>
    </xf>
    <xf numFmtId="0" fontId="20" fillId="34" borderId="22" xfId="0" applyFont="1" applyFill="1" applyBorder="1" applyAlignment="1">
      <alignment horizontal="center" vertical="center" wrapText="1"/>
    </xf>
    <xf numFmtId="4" fontId="20" fillId="34" borderId="22" xfId="0" applyNumberFormat="1" applyFont="1" applyFill="1" applyBorder="1" applyAlignment="1">
      <alignment horizontal="right" vertical="center" wrapText="1"/>
    </xf>
    <xf numFmtId="0" fontId="34" fillId="34" borderId="22" xfId="42" applyFont="1" applyFill="1" applyBorder="1" applyAlignment="1">
      <alignment horizontal="center" vertical="center" wrapText="1"/>
    </xf>
    <xf numFmtId="4" fontId="20" fillId="34" borderId="22" xfId="0" applyNumberFormat="1" applyFont="1" applyFill="1" applyBorder="1" applyAlignment="1">
      <alignment horizontal="right" vertical="center"/>
    </xf>
    <xf numFmtId="0" fontId="18" fillId="0" borderId="18" xfId="0" applyFont="1" applyBorder="1" applyAlignment="1">
      <alignment horizontal="left" vertical="center" wrapText="1"/>
    </xf>
    <xf numFmtId="4" fontId="20" fillId="0" borderId="20" xfId="0" applyNumberFormat="1" applyFont="1" applyBorder="1" applyAlignment="1">
      <alignment horizontal="right" vertical="center" wrapText="1"/>
    </xf>
    <xf numFmtId="0" fontId="18" fillId="0" borderId="0" xfId="0" applyFont="1"/>
    <xf numFmtId="0" fontId="18" fillId="0" borderId="19" xfId="0" applyFont="1" applyBorder="1" applyAlignment="1">
      <alignment horizontal="left" vertical="center" wrapText="1"/>
    </xf>
    <xf numFmtId="0" fontId="18" fillId="0" borderId="19" xfId="0" applyFont="1" applyBorder="1" applyAlignment="1">
      <alignment horizontal="center" vertical="center" wrapText="1"/>
    </xf>
    <xf numFmtId="4" fontId="18" fillId="0" borderId="19" xfId="0" applyNumberFormat="1" applyFont="1" applyBorder="1" applyAlignment="1">
      <alignment horizontal="right" vertical="center" wrapText="1"/>
    </xf>
    <xf numFmtId="0" fontId="18" fillId="0" borderId="18" xfId="0" applyFont="1" applyBorder="1" applyAlignment="1">
      <alignment horizontal="center" vertical="center" wrapText="1"/>
    </xf>
    <xf numFmtId="4" fontId="20" fillId="33" borderId="20" xfId="0" applyNumberFormat="1" applyFont="1" applyFill="1" applyBorder="1" applyAlignment="1">
      <alignment horizontal="right" vertical="center"/>
    </xf>
    <xf numFmtId="0" fontId="30" fillId="0" borderId="0" xfId="0" applyFont="1"/>
    <xf numFmtId="0" fontId="34" fillId="0" borderId="0" xfId="0" applyFont="1" applyAlignment="1">
      <alignment vertical="center" wrapText="1"/>
    </xf>
    <xf numFmtId="4" fontId="35" fillId="0" borderId="21" xfId="0" applyNumberFormat="1" applyFont="1" applyBorder="1" applyAlignment="1">
      <alignment horizontal="right" vertical="center"/>
    </xf>
    <xf numFmtId="4" fontId="35" fillId="0" borderId="21" xfId="0" applyNumberFormat="1" applyFont="1" applyBorder="1" applyAlignment="1">
      <alignment vertical="center"/>
    </xf>
    <xf numFmtId="3" fontId="35" fillId="36" borderId="21" xfId="0" applyNumberFormat="1" applyFont="1" applyFill="1" applyBorder="1" applyAlignment="1">
      <alignment horizontal="center" vertical="center" wrapText="1"/>
    </xf>
    <xf numFmtId="4" fontId="35" fillId="36" borderId="21" xfId="0" applyNumberFormat="1" applyFont="1" applyFill="1" applyBorder="1" applyAlignment="1">
      <alignment horizontal="left" vertical="center" wrapText="1"/>
    </xf>
    <xf numFmtId="0" fontId="18" fillId="0" borderId="0" xfId="0" applyFont="1" applyAlignment="1">
      <alignment horizontal="center"/>
    </xf>
    <xf numFmtId="4" fontId="18" fillId="0" borderId="19" xfId="0" applyNumberFormat="1" applyFont="1" applyBorder="1" applyAlignment="1">
      <alignment horizontal="left" vertical="center" wrapText="1"/>
    </xf>
    <xf numFmtId="0" fontId="20" fillId="0" borderId="23" xfId="0" applyFont="1" applyBorder="1" applyAlignment="1">
      <alignment horizontal="left" vertical="center" wrapText="1"/>
    </xf>
    <xf numFmtId="0" fontId="20" fillId="0" borderId="18" xfId="0" applyFont="1" applyBorder="1" applyAlignment="1">
      <alignment horizontal="left" vertical="center" wrapText="1"/>
    </xf>
    <xf numFmtId="4" fontId="20" fillId="34" borderId="20" xfId="0" applyNumberFormat="1" applyFont="1" applyFill="1" applyBorder="1" applyAlignment="1">
      <alignment horizontal="right" vertical="center"/>
    </xf>
    <xf numFmtId="0" fontId="29" fillId="0" borderId="15" xfId="0" applyFont="1" applyBorder="1" applyAlignment="1">
      <alignment vertical="top"/>
    </xf>
    <xf numFmtId="0" fontId="29" fillId="0" borderId="16" xfId="0" applyFont="1" applyBorder="1" applyAlignment="1">
      <alignment vertical="top"/>
    </xf>
    <xf numFmtId="0" fontId="29" fillId="0" borderId="17" xfId="0" applyFont="1" applyBorder="1" applyAlignment="1">
      <alignment vertical="top"/>
    </xf>
    <xf numFmtId="4" fontId="35" fillId="0" borderId="19" xfId="0" applyNumberFormat="1" applyFont="1" applyBorder="1" applyAlignment="1">
      <alignment horizontal="right" vertical="center" wrapText="1"/>
    </xf>
    <xf numFmtId="0" fontId="31" fillId="0" borderId="33" xfId="110" applyFont="1" applyBorder="1" applyAlignment="1">
      <alignment shrinkToFit="1"/>
    </xf>
    <xf numFmtId="0" fontId="31" fillId="0" borderId="34" xfId="110" applyFont="1" applyBorder="1" applyAlignment="1">
      <alignment shrinkToFit="1"/>
    </xf>
    <xf numFmtId="0" fontId="23" fillId="0" borderId="0" xfId="106" applyFont="1"/>
    <xf numFmtId="0" fontId="31" fillId="0" borderId="38" xfId="110" applyFont="1" applyBorder="1" applyAlignment="1">
      <alignment shrinkToFit="1"/>
    </xf>
    <xf numFmtId="0" fontId="31" fillId="0" borderId="39" xfId="110" applyFont="1" applyBorder="1" applyAlignment="1">
      <alignment shrinkToFit="1"/>
    </xf>
    <xf numFmtId="0" fontId="31" fillId="0" borderId="42" xfId="110" applyFont="1" applyBorder="1" applyAlignment="1">
      <alignment horizontal="center" shrinkToFit="1"/>
    </xf>
    <xf numFmtId="0" fontId="31" fillId="0" borderId="0" xfId="110" applyFont="1" applyAlignment="1">
      <alignment horizontal="center" shrinkToFit="1"/>
    </xf>
    <xf numFmtId="0" fontId="31" fillId="0" borderId="0" xfId="110" applyFont="1" applyAlignment="1">
      <alignment horizontal="left" shrinkToFit="1"/>
    </xf>
    <xf numFmtId="0" fontId="35" fillId="0" borderId="0" xfId="110" applyFont="1"/>
    <xf numFmtId="1" fontId="34" fillId="0" borderId="53" xfId="110" applyNumberFormat="1" applyFont="1" applyBorder="1" applyAlignment="1" applyProtection="1">
      <alignment horizontal="center" vertical="center" wrapText="1"/>
      <protection locked="0"/>
    </xf>
    <xf numFmtId="1" fontId="34" fillId="0" borderId="54" xfId="110" applyNumberFormat="1" applyFont="1" applyBorder="1" applyAlignment="1" applyProtection="1">
      <alignment horizontal="center" vertical="center" wrapText="1"/>
      <protection locked="0"/>
    </xf>
    <xf numFmtId="164" fontId="35" fillId="0" borderId="0" xfId="110" applyNumberFormat="1" applyFont="1"/>
    <xf numFmtId="39" fontId="35" fillId="0" borderId="61" xfId="110" applyNumberFormat="1" applyFont="1" applyBorder="1" applyAlignment="1" applyProtection="1">
      <alignment horizontal="center" vertical="center" shrinkToFit="1"/>
      <protection locked="0"/>
    </xf>
    <xf numFmtId="39" fontId="34" fillId="0" borderId="62" xfId="110" applyNumberFormat="1" applyFont="1" applyBorder="1" applyAlignment="1">
      <alignment horizontal="center" vertical="center" shrinkToFit="1"/>
    </xf>
    <xf numFmtId="10" fontId="35" fillId="0" borderId="42" xfId="110" applyNumberFormat="1" applyFont="1" applyBorder="1" applyAlignment="1">
      <alignment horizontal="center" vertical="center"/>
    </xf>
    <xf numFmtId="10" fontId="35" fillId="0" borderId="63" xfId="110" applyNumberFormat="1" applyFont="1" applyBorder="1" applyAlignment="1">
      <alignment horizontal="center" vertical="center"/>
    </xf>
    <xf numFmtId="0" fontId="37" fillId="0" borderId="0" xfId="110" applyFont="1"/>
    <xf numFmtId="39" fontId="37" fillId="0" borderId="0" xfId="110" applyNumberFormat="1" applyFont="1" applyAlignment="1">
      <alignment horizontal="center"/>
    </xf>
    <xf numFmtId="1" fontId="35" fillId="0" borderId="0" xfId="106" applyNumberFormat="1" applyFont="1" applyAlignment="1">
      <alignment vertical="top"/>
    </xf>
    <xf numFmtId="4" fontId="35" fillId="0" borderId="0" xfId="106" applyNumberFormat="1" applyFont="1" applyAlignment="1">
      <alignment horizontal="right"/>
    </xf>
    <xf numFmtId="4" fontId="37" fillId="0" borderId="0" xfId="110" applyNumberFormat="1" applyFont="1"/>
    <xf numFmtId="4" fontId="37" fillId="0" borderId="0" xfId="110" applyNumberFormat="1" applyFont="1" applyAlignment="1">
      <alignment horizontal="center"/>
    </xf>
    <xf numFmtId="1" fontId="34" fillId="0" borderId="64" xfId="110" applyNumberFormat="1" applyFont="1" applyBorder="1" applyAlignment="1" applyProtection="1">
      <alignment horizontal="center" vertical="center" wrapText="1"/>
      <protection locked="0"/>
    </xf>
    <xf numFmtId="0" fontId="34" fillId="0" borderId="55" xfId="110" applyFont="1" applyBorder="1" applyAlignment="1" applyProtection="1">
      <alignment horizontal="center" vertical="center" shrinkToFit="1"/>
      <protection locked="0"/>
    </xf>
    <xf numFmtId="0" fontId="18" fillId="0" borderId="0" xfId="0" applyFont="1" applyAlignment="1">
      <alignment horizontal="left"/>
    </xf>
    <xf numFmtId="0" fontId="31" fillId="0" borderId="38" xfId="110" applyFont="1" applyBorder="1" applyAlignment="1">
      <alignment horizontal="center" shrinkToFit="1"/>
    </xf>
    <xf numFmtId="0" fontId="31" fillId="0" borderId="39" xfId="110" applyFont="1" applyBorder="1" applyAlignment="1">
      <alignment horizontal="center" shrinkToFit="1"/>
    </xf>
    <xf numFmtId="0" fontId="31" fillId="0" borderId="65" xfId="110" applyFont="1" applyBorder="1" applyAlignment="1">
      <alignment horizontal="center" shrinkToFit="1"/>
    </xf>
    <xf numFmtId="4" fontId="35" fillId="0" borderId="68" xfId="110" applyNumberFormat="1" applyFont="1" applyBorder="1" applyAlignment="1" applyProtection="1">
      <alignment horizontal="center" vertical="center" wrapText="1"/>
      <protection locked="0"/>
    </xf>
    <xf numFmtId="4" fontId="35" fillId="0" borderId="69" xfId="110" applyNumberFormat="1" applyFont="1" applyBorder="1" applyAlignment="1" applyProtection="1">
      <alignment horizontal="center" vertical="center" wrapText="1"/>
      <protection locked="0"/>
    </xf>
    <xf numFmtId="39" fontId="34" fillId="0" borderId="62" xfId="110" applyNumberFormat="1" applyFont="1" applyBorder="1" applyAlignment="1" applyProtection="1">
      <alignment horizontal="center" vertical="center" shrinkToFit="1"/>
      <protection locked="0"/>
    </xf>
    <xf numFmtId="0" fontId="38" fillId="0" borderId="0" xfId="0" applyFont="1"/>
    <xf numFmtId="0" fontId="39" fillId="34" borderId="56" xfId="0" applyFont="1" applyFill="1" applyBorder="1" applyAlignment="1">
      <alignment horizontal="center"/>
    </xf>
    <xf numFmtId="0" fontId="39" fillId="34" borderId="56" xfId="0" applyFont="1" applyFill="1" applyBorder="1" applyAlignment="1">
      <alignment horizontal="right"/>
    </xf>
    <xf numFmtId="0" fontId="38" fillId="0" borderId="67" xfId="0" applyFont="1" applyBorder="1" applyAlignment="1">
      <alignment horizontal="center" vertical="center"/>
    </xf>
    <xf numFmtId="4" fontId="38" fillId="0" borderId="67" xfId="0" applyNumberFormat="1" applyFont="1" applyBorder="1" applyAlignment="1">
      <alignment horizontal="right" vertical="center"/>
    </xf>
    <xf numFmtId="4" fontId="38" fillId="0" borderId="66" xfId="0" applyNumberFormat="1" applyFont="1" applyBorder="1" applyAlignment="1">
      <alignment horizontal="right" vertical="center"/>
    </xf>
    <xf numFmtId="4" fontId="35" fillId="0" borderId="70" xfId="110" applyNumberFormat="1" applyFont="1" applyBorder="1" applyAlignment="1" applyProtection="1">
      <alignment horizontal="center" vertical="center" wrapText="1"/>
      <protection locked="0"/>
    </xf>
    <xf numFmtId="4" fontId="35" fillId="0" borderId="0" xfId="110" applyNumberFormat="1" applyFont="1"/>
    <xf numFmtId="0" fontId="18" fillId="0" borderId="81" xfId="0" applyFont="1" applyBorder="1" applyAlignment="1">
      <alignment horizontal="center" vertical="center" wrapText="1"/>
    </xf>
    <xf numFmtId="0" fontId="18" fillId="0" borderId="25" xfId="0" applyFont="1" applyBorder="1" applyAlignment="1">
      <alignment horizontal="left" vertical="center" wrapText="1"/>
    </xf>
    <xf numFmtId="0" fontId="18" fillId="0" borderId="25" xfId="0" applyFont="1" applyBorder="1" applyAlignment="1">
      <alignment horizontal="center" vertical="center" wrapText="1"/>
    </xf>
    <xf numFmtId="0" fontId="39" fillId="34" borderId="76" xfId="0" applyFont="1" applyFill="1" applyBorder="1" applyAlignment="1">
      <alignment horizontal="center"/>
    </xf>
    <xf numFmtId="0" fontId="18" fillId="0" borderId="0" xfId="0" applyFont="1" applyAlignment="1">
      <alignment horizontal="right"/>
    </xf>
    <xf numFmtId="1" fontId="34" fillId="0" borderId="89" xfId="110" applyNumberFormat="1" applyFont="1" applyBorder="1" applyAlignment="1" applyProtection="1">
      <alignment horizontal="center" vertical="center" wrapText="1"/>
      <protection locked="0"/>
    </xf>
    <xf numFmtId="0" fontId="38" fillId="0" borderId="84" xfId="0" applyFont="1" applyBorder="1" applyAlignment="1">
      <alignment horizontal="left" vertical="center" wrapText="1"/>
    </xf>
    <xf numFmtId="0" fontId="18" fillId="0" borderId="91" xfId="0" applyFont="1" applyBorder="1" applyAlignment="1">
      <alignment horizontal="center"/>
    </xf>
    <xf numFmtId="0" fontId="18" fillId="0" borderId="93" xfId="0" applyFont="1" applyBorder="1" applyAlignment="1">
      <alignment horizontal="center" vertical="center" wrapText="1"/>
    </xf>
    <xf numFmtId="0" fontId="18" fillId="0" borderId="93" xfId="0" applyFont="1" applyBorder="1" applyAlignment="1">
      <alignment horizontal="left" vertical="center" wrapText="1"/>
    </xf>
    <xf numFmtId="4" fontId="18" fillId="0" borderId="93" xfId="0" applyNumberFormat="1" applyFont="1" applyBorder="1" applyAlignment="1">
      <alignment horizontal="right" vertical="center" wrapText="1"/>
    </xf>
    <xf numFmtId="0" fontId="18" fillId="0" borderId="94" xfId="0" applyFont="1" applyBorder="1" applyAlignment="1">
      <alignment horizontal="center" vertical="center" wrapText="1"/>
    </xf>
    <xf numFmtId="0" fontId="38" fillId="0" borderId="78" xfId="0" applyFont="1" applyBorder="1" applyAlignment="1">
      <alignment horizontal="left" vertical="center" wrapText="1"/>
    </xf>
    <xf numFmtId="4" fontId="35" fillId="37" borderId="69" xfId="110" applyNumberFormat="1" applyFont="1" applyFill="1" applyBorder="1" applyAlignment="1" applyProtection="1">
      <alignment horizontal="center" vertical="center" wrapText="1"/>
      <protection locked="0"/>
    </xf>
    <xf numFmtId="4" fontId="35" fillId="37" borderId="70" xfId="110" applyNumberFormat="1" applyFont="1" applyFill="1" applyBorder="1" applyAlignment="1" applyProtection="1">
      <alignment horizontal="center" vertical="center" wrapText="1"/>
      <protection locked="0"/>
    </xf>
    <xf numFmtId="4" fontId="35" fillId="37" borderId="83" xfId="110" applyNumberFormat="1" applyFont="1" applyFill="1" applyBorder="1" applyAlignment="1" applyProtection="1">
      <alignment horizontal="center" vertical="center" wrapText="1"/>
      <protection locked="0"/>
    </xf>
    <xf numFmtId="4" fontId="41" fillId="33" borderId="20" xfId="0" applyNumberFormat="1" applyFont="1" applyFill="1" applyBorder="1" applyAlignment="1">
      <alignment horizontal="right" vertical="center"/>
    </xf>
    <xf numFmtId="0" fontId="42" fillId="0" borderId="0" xfId="0" applyFont="1"/>
    <xf numFmtId="1" fontId="34" fillId="0" borderId="95" xfId="110" applyNumberFormat="1" applyFont="1" applyBorder="1" applyAlignment="1" applyProtection="1">
      <alignment horizontal="center" vertical="center" wrapText="1"/>
      <protection locked="0"/>
    </xf>
    <xf numFmtId="0" fontId="29" fillId="0" borderId="40" xfId="0" applyFont="1" applyBorder="1" applyAlignment="1">
      <alignment vertical="top"/>
    </xf>
    <xf numFmtId="0" fontId="35" fillId="0" borderId="57" xfId="0" applyFont="1" applyBorder="1" applyAlignment="1">
      <alignment vertical="center"/>
    </xf>
    <xf numFmtId="0" fontId="35" fillId="0" borderId="98" xfId="0" applyFont="1" applyBorder="1" applyAlignment="1">
      <alignment vertical="center"/>
    </xf>
    <xf numFmtId="0" fontId="43" fillId="0" borderId="0" xfId="0" applyFont="1"/>
    <xf numFmtId="0" fontId="43" fillId="35" borderId="101" xfId="0" applyFont="1" applyFill="1" applyBorder="1" applyAlignment="1">
      <alignment horizontal="center" vertical="center" wrapText="1"/>
    </xf>
    <xf numFmtId="167" fontId="43" fillId="0" borderId="103" xfId="0" applyNumberFormat="1" applyFont="1" applyBorder="1" applyAlignment="1">
      <alignment horizontal="center" vertical="center"/>
    </xf>
    <xf numFmtId="167" fontId="43" fillId="0" borderId="102" xfId="0" applyNumberFormat="1" applyFont="1" applyBorder="1" applyAlignment="1">
      <alignment horizontal="center" vertical="center"/>
    </xf>
    <xf numFmtId="0" fontId="43" fillId="0" borderId="0" xfId="0" applyFont="1" applyAlignment="1">
      <alignment horizontal="center"/>
    </xf>
    <xf numFmtId="4" fontId="0" fillId="0" borderId="0" xfId="0" applyNumberFormat="1"/>
    <xf numFmtId="0" fontId="35" fillId="0" borderId="93" xfId="0" applyFont="1" applyBorder="1" applyAlignment="1">
      <alignment horizontal="center" vertical="center" wrapText="1"/>
    </xf>
    <xf numFmtId="0" fontId="35" fillId="0" borderId="93" xfId="0" applyFont="1" applyBorder="1" applyAlignment="1">
      <alignment horizontal="left" vertical="center" wrapText="1"/>
    </xf>
    <xf numFmtId="4" fontId="20" fillId="0" borderId="105" xfId="0" applyNumberFormat="1" applyFont="1" applyBorder="1" applyAlignment="1">
      <alignment horizontal="right" vertical="center" wrapText="1"/>
    </xf>
    <xf numFmtId="167" fontId="44" fillId="0" borderId="101" xfId="0" applyNumberFormat="1" applyFont="1" applyBorder="1" applyAlignment="1">
      <alignment horizontal="center" vertical="center" wrapText="1"/>
    </xf>
    <xf numFmtId="0" fontId="38" fillId="0" borderId="106" xfId="0" applyFont="1" applyBorder="1" applyAlignment="1">
      <alignment horizontal="left" vertical="center" wrapText="1"/>
    </xf>
    <xf numFmtId="4" fontId="39" fillId="34" borderId="56" xfId="0" applyNumberFormat="1" applyFont="1" applyFill="1" applyBorder="1" applyAlignment="1">
      <alignment horizontal="right" vertical="center"/>
    </xf>
    <xf numFmtId="167" fontId="44" fillId="0" borderId="103" xfId="0" applyNumberFormat="1" applyFont="1" applyBorder="1" applyAlignment="1">
      <alignment horizontal="center" vertical="center" wrapText="1"/>
    </xf>
    <xf numFmtId="0" fontId="34" fillId="0" borderId="107" xfId="0" applyFont="1" applyBorder="1" applyAlignment="1">
      <alignment horizontal="center" vertical="center" wrapText="1"/>
    </xf>
    <xf numFmtId="0" fontId="43" fillId="35" borderId="107" xfId="0" applyFont="1" applyFill="1" applyBorder="1" applyAlignment="1">
      <alignment horizontal="left" vertical="center" wrapText="1"/>
    </xf>
    <xf numFmtId="0" fontId="34" fillId="0" borderId="101" xfId="0" applyFont="1" applyBorder="1" applyAlignment="1">
      <alignment horizontal="center" vertical="center" wrapText="1"/>
    </xf>
    <xf numFmtId="167" fontId="44" fillId="0" borderId="107" xfId="0" applyNumberFormat="1" applyFont="1" applyBorder="1" applyAlignment="1">
      <alignment horizontal="center" vertical="center" wrapText="1"/>
    </xf>
    <xf numFmtId="0" fontId="18" fillId="0" borderId="111" xfId="0" applyFont="1" applyBorder="1" applyAlignment="1">
      <alignment horizontal="center" vertical="center" wrapText="1"/>
    </xf>
    <xf numFmtId="4" fontId="18" fillId="0" borderId="111" xfId="0" applyNumberFormat="1" applyFont="1" applyBorder="1" applyAlignment="1">
      <alignment horizontal="right" vertical="center" wrapText="1"/>
    </xf>
    <xf numFmtId="0" fontId="20" fillId="0" borderId="113" xfId="0" applyFont="1" applyBorder="1" applyAlignment="1">
      <alignment horizontal="center" vertical="center" wrapText="1"/>
    </xf>
    <xf numFmtId="0" fontId="18" fillId="0" borderId="115" xfId="0" applyFont="1" applyBorder="1" applyAlignment="1">
      <alignment horizontal="center" vertical="center" wrapText="1"/>
    </xf>
    <xf numFmtId="4" fontId="20" fillId="0" borderId="116" xfId="0" applyNumberFormat="1" applyFont="1" applyBorder="1" applyAlignment="1">
      <alignment horizontal="right" vertical="center" wrapText="1"/>
    </xf>
    <xf numFmtId="4" fontId="20" fillId="34" borderId="116" xfId="0" applyNumberFormat="1" applyFont="1" applyFill="1" applyBorder="1" applyAlignment="1">
      <alignment horizontal="right" vertical="center"/>
    </xf>
    <xf numFmtId="0" fontId="20" fillId="0" borderId="115" xfId="0" applyFont="1" applyBorder="1" applyAlignment="1">
      <alignment horizontal="center" vertical="center" wrapText="1"/>
    </xf>
    <xf numFmtId="0" fontId="18" fillId="0" borderId="110" xfId="0" applyFont="1" applyBorder="1" applyAlignment="1">
      <alignment horizontal="center" vertical="center" wrapText="1"/>
    </xf>
    <xf numFmtId="0" fontId="18" fillId="0" borderId="111" xfId="0" applyFont="1" applyBorder="1" applyAlignment="1">
      <alignment horizontal="left" vertical="center" wrapText="1"/>
    </xf>
    <xf numFmtId="4" fontId="46" fillId="34" borderId="116" xfId="0" applyNumberFormat="1" applyFont="1" applyFill="1" applyBorder="1" applyAlignment="1">
      <alignment horizontal="right" vertical="center"/>
    </xf>
    <xf numFmtId="4" fontId="41" fillId="33" borderId="116" xfId="0" applyNumberFormat="1" applyFont="1" applyFill="1" applyBorder="1" applyAlignment="1">
      <alignment horizontal="right" vertical="center"/>
    </xf>
    <xf numFmtId="4" fontId="35" fillId="0" borderId="21" xfId="0" applyNumberFormat="1" applyFont="1" applyBorder="1" applyAlignment="1">
      <alignment horizontal="right" vertical="center" wrapText="1"/>
    </xf>
    <xf numFmtId="0" fontId="18" fillId="39" borderId="110" xfId="0" applyFont="1" applyFill="1" applyBorder="1" applyAlignment="1">
      <alignment horizontal="center" vertical="center" wrapText="1"/>
    </xf>
    <xf numFmtId="0" fontId="18" fillId="39" borderId="111" xfId="0" applyFont="1" applyFill="1" applyBorder="1" applyAlignment="1">
      <alignment horizontal="left" vertical="center" wrapText="1"/>
    </xf>
    <xf numFmtId="0" fontId="18" fillId="39" borderId="111" xfId="0" applyFont="1" applyFill="1" applyBorder="1" applyAlignment="1">
      <alignment horizontal="center" vertical="center" wrapText="1"/>
    </xf>
    <xf numFmtId="4" fontId="18" fillId="39" borderId="111" xfId="0" applyNumberFormat="1" applyFont="1" applyFill="1" applyBorder="1" applyAlignment="1">
      <alignment horizontal="right" vertical="center" wrapText="1"/>
    </xf>
    <xf numFmtId="4" fontId="20" fillId="39" borderId="116" xfId="0" applyNumberFormat="1" applyFont="1" applyFill="1" applyBorder="1" applyAlignment="1">
      <alignment horizontal="right" vertical="center" wrapText="1"/>
    </xf>
    <xf numFmtId="3" fontId="35" fillId="40" borderId="21" xfId="0" applyNumberFormat="1" applyFont="1" applyFill="1" applyBorder="1" applyAlignment="1">
      <alignment horizontal="center" vertical="center" wrapText="1"/>
    </xf>
    <xf numFmtId="4" fontId="35" fillId="40" borderId="21" xfId="0" applyNumberFormat="1" applyFont="1" applyFill="1" applyBorder="1" applyAlignment="1">
      <alignment horizontal="left" vertical="center" wrapText="1"/>
    </xf>
    <xf numFmtId="0" fontId="35" fillId="39" borderId="21" xfId="0" applyFont="1" applyFill="1" applyBorder="1" applyAlignment="1">
      <alignment horizontal="center" vertical="center"/>
    </xf>
    <xf numFmtId="0" fontId="35" fillId="39" borderId="21" xfId="0" applyFont="1" applyFill="1" applyBorder="1" applyAlignment="1">
      <alignment vertical="center" wrapText="1"/>
    </xf>
    <xf numFmtId="0" fontId="35" fillId="39" borderId="21" xfId="0" applyFont="1" applyFill="1" applyBorder="1" applyAlignment="1">
      <alignment horizontal="center" vertical="center" wrapText="1"/>
    </xf>
    <xf numFmtId="0" fontId="20" fillId="39" borderId="115" xfId="0" applyFont="1" applyFill="1" applyBorder="1" applyAlignment="1">
      <alignment horizontal="center" vertical="center" wrapText="1"/>
    </xf>
    <xf numFmtId="0" fontId="18" fillId="39" borderId="0" xfId="0" applyFont="1" applyFill="1"/>
    <xf numFmtId="0" fontId="18" fillId="39" borderId="115" xfId="0" applyFont="1" applyFill="1" applyBorder="1" applyAlignment="1">
      <alignment horizontal="center" vertical="center" wrapText="1"/>
    </xf>
    <xf numFmtId="4" fontId="35" fillId="37" borderId="68" xfId="110" applyNumberFormat="1" applyFont="1" applyFill="1" applyBorder="1" applyAlignment="1" applyProtection="1">
      <alignment horizontal="center" vertical="center" wrapText="1"/>
      <protection locked="0"/>
    </xf>
    <xf numFmtId="4" fontId="34" fillId="34" borderId="116" xfId="0" applyNumberFormat="1" applyFont="1" applyFill="1" applyBorder="1" applyAlignment="1">
      <alignment horizontal="right" vertical="center"/>
    </xf>
    <xf numFmtId="0" fontId="41" fillId="0" borderId="80" xfId="0" applyFont="1" applyBorder="1" applyAlignment="1">
      <alignment horizontal="center" vertical="center" wrapText="1"/>
    </xf>
    <xf numFmtId="0" fontId="20" fillId="0" borderId="80" xfId="0" applyFont="1" applyBorder="1" applyAlignment="1">
      <alignment horizontal="center" vertical="center" wrapText="1"/>
    </xf>
    <xf numFmtId="0" fontId="20" fillId="0" borderId="18" xfId="0" applyFont="1" applyBorder="1" applyAlignment="1">
      <alignment horizontal="center" vertical="center" wrapText="1"/>
    </xf>
    <xf numFmtId="0" fontId="35" fillId="0" borderId="21" xfId="0" applyFont="1" applyBorder="1" applyAlignment="1">
      <alignment horizontal="center" vertical="center" wrapText="1"/>
    </xf>
    <xf numFmtId="0" fontId="35" fillId="0" borderId="21" xfId="0" applyFont="1" applyBorder="1" applyAlignment="1">
      <alignment vertical="center" wrapText="1"/>
    </xf>
    <xf numFmtId="0" fontId="35" fillId="0" borderId="18" xfId="0" applyFont="1" applyBorder="1" applyAlignment="1">
      <alignment horizontal="center" vertical="center" wrapText="1"/>
    </xf>
    <xf numFmtId="0" fontId="35" fillId="0" borderId="19" xfId="0" applyFont="1" applyBorder="1" applyAlignment="1">
      <alignment horizontal="left" vertical="center" wrapText="1"/>
    </xf>
    <xf numFmtId="0" fontId="41" fillId="34" borderId="80" xfId="0" applyFont="1" applyFill="1" applyBorder="1" applyAlignment="1">
      <alignment horizontal="center" vertical="center" wrapText="1"/>
    </xf>
    <xf numFmtId="0" fontId="18" fillId="0" borderId="110" xfId="0" applyFont="1" applyFill="1" applyBorder="1" applyAlignment="1">
      <alignment horizontal="center" vertical="center" wrapText="1"/>
    </xf>
    <xf numFmtId="0" fontId="18" fillId="0" borderId="111" xfId="0" applyFont="1" applyFill="1" applyBorder="1" applyAlignment="1">
      <alignment horizontal="left" vertical="center" wrapText="1"/>
    </xf>
    <xf numFmtId="0" fontId="18" fillId="0" borderId="111" xfId="0" applyFont="1" applyFill="1" applyBorder="1" applyAlignment="1">
      <alignment horizontal="center" vertical="center" wrapText="1"/>
    </xf>
    <xf numFmtId="4" fontId="18" fillId="0" borderId="111" xfId="0" applyNumberFormat="1" applyFont="1" applyFill="1" applyBorder="1" applyAlignment="1">
      <alignment horizontal="right" vertical="center" wrapText="1"/>
    </xf>
    <xf numFmtId="4" fontId="20" fillId="0" borderId="116" xfId="0" applyNumberFormat="1" applyFont="1" applyFill="1" applyBorder="1" applyAlignment="1">
      <alignment horizontal="right" vertical="center" wrapText="1"/>
    </xf>
    <xf numFmtId="3" fontId="35" fillId="0" borderId="21" xfId="0" applyNumberFormat="1" applyFont="1" applyFill="1" applyBorder="1" applyAlignment="1">
      <alignment horizontal="center" vertical="center" wrapText="1"/>
    </xf>
    <xf numFmtId="4" fontId="35" fillId="0" borderId="21" xfId="0" applyNumberFormat="1" applyFont="1" applyFill="1" applyBorder="1" applyAlignment="1">
      <alignment horizontal="left" vertical="center" wrapText="1"/>
    </xf>
    <xf numFmtId="0" fontId="35" fillId="0" borderId="11" xfId="0" applyFont="1" applyBorder="1" applyAlignment="1">
      <alignment horizontal="center" vertical="center" wrapText="1"/>
    </xf>
    <xf numFmtId="0" fontId="35" fillId="0" borderId="14" xfId="0" applyFont="1" applyBorder="1" applyAlignment="1">
      <alignment horizontal="center" vertical="center" wrapText="1"/>
    </xf>
    <xf numFmtId="0" fontId="39" fillId="34" borderId="76" xfId="0" applyFont="1" applyFill="1" applyBorder="1" applyAlignment="1">
      <alignment horizontal="center" vertical="center"/>
    </xf>
    <xf numFmtId="0" fontId="39" fillId="34" borderId="79" xfId="0" applyFont="1" applyFill="1" applyBorder="1" applyAlignment="1">
      <alignment horizontal="center" vertical="center"/>
    </xf>
    <xf numFmtId="4" fontId="36" fillId="0" borderId="10" xfId="0" applyNumberFormat="1" applyFont="1" applyBorder="1" applyAlignment="1">
      <alignment horizontal="right" vertical="center" wrapText="1"/>
    </xf>
    <xf numFmtId="0" fontId="36" fillId="0" borderId="10" xfId="0" applyFont="1" applyBorder="1" applyAlignment="1">
      <alignment horizontal="right" vertical="center" wrapText="1"/>
    </xf>
    <xf numFmtId="0" fontId="36" fillId="0" borderId="12" xfId="0" applyFont="1" applyBorder="1" applyAlignment="1">
      <alignment horizontal="right" vertical="center" wrapText="1"/>
    </xf>
    <xf numFmtId="0" fontId="31" fillId="0" borderId="0" xfId="0" applyFont="1" applyAlignment="1">
      <alignment horizontal="center" vertical="top"/>
    </xf>
    <xf numFmtId="0" fontId="31" fillId="0" borderId="13" xfId="0" applyFont="1" applyBorder="1" applyAlignment="1">
      <alignment horizontal="center" vertical="top"/>
    </xf>
    <xf numFmtId="0" fontId="31" fillId="0" borderId="0" xfId="0" applyFont="1" applyAlignment="1">
      <alignment horizontal="center" vertical="center" wrapText="1"/>
    </xf>
    <xf numFmtId="0" fontId="31" fillId="0" borderId="13" xfId="0" applyFont="1" applyBorder="1" applyAlignment="1">
      <alignment horizontal="center" vertical="center" wrapText="1"/>
    </xf>
    <xf numFmtId="0" fontId="20" fillId="33" borderId="26" xfId="0" applyFont="1" applyFill="1" applyBorder="1" applyAlignment="1">
      <alignment horizontal="right" vertical="center"/>
    </xf>
    <xf numFmtId="0" fontId="20" fillId="33" borderId="24" xfId="0" applyFont="1" applyFill="1" applyBorder="1" applyAlignment="1">
      <alignment horizontal="right" vertical="center"/>
    </xf>
    <xf numFmtId="0" fontId="20" fillId="33" borderId="25" xfId="0" applyFont="1" applyFill="1" applyBorder="1" applyAlignment="1">
      <alignment horizontal="right" vertical="center"/>
    </xf>
    <xf numFmtId="0" fontId="20" fillId="34" borderId="24" xfId="0" applyFont="1" applyFill="1" applyBorder="1" applyAlignment="1">
      <alignment horizontal="right" vertical="center"/>
    </xf>
    <xf numFmtId="0" fontId="20" fillId="34" borderId="25" xfId="0" applyFont="1" applyFill="1" applyBorder="1" applyAlignment="1">
      <alignment horizontal="right" vertical="center"/>
    </xf>
    <xf numFmtId="0" fontId="20" fillId="0" borderId="26" xfId="0" applyFont="1" applyBorder="1" applyAlignment="1">
      <alignment horizontal="left" vertical="center" wrapText="1"/>
    </xf>
    <xf numFmtId="0" fontId="20" fillId="0" borderId="24" xfId="0" applyFont="1" applyBorder="1" applyAlignment="1">
      <alignment horizontal="left" vertical="center" wrapText="1"/>
    </xf>
    <xf numFmtId="0" fontId="20" fillId="0" borderId="27" xfId="0" applyFont="1" applyBorder="1" applyAlignment="1">
      <alignment horizontal="left" vertical="center" wrapText="1"/>
    </xf>
    <xf numFmtId="0" fontId="20" fillId="0" borderId="30" xfId="0" applyFont="1" applyBorder="1" applyAlignment="1">
      <alignment horizontal="left" vertical="center" wrapText="1"/>
    </xf>
    <xf numFmtId="0" fontId="20" fillId="0" borderId="31" xfId="0" applyFont="1" applyBorder="1" applyAlignment="1">
      <alignment horizontal="left" vertical="center" wrapText="1"/>
    </xf>
    <xf numFmtId="0" fontId="20" fillId="0" borderId="32" xfId="0" applyFont="1" applyBorder="1" applyAlignment="1">
      <alignment horizontal="left" vertical="center" wrapText="1"/>
    </xf>
    <xf numFmtId="4" fontId="19" fillId="0" borderId="10" xfId="0" applyNumberFormat="1" applyFont="1" applyBorder="1" applyAlignment="1">
      <alignment horizontal="right" wrapText="1"/>
    </xf>
    <xf numFmtId="4" fontId="19" fillId="0" borderId="12" xfId="0" applyNumberFormat="1" applyFont="1" applyBorder="1" applyAlignment="1">
      <alignment horizontal="right" wrapText="1"/>
    </xf>
    <xf numFmtId="0" fontId="21" fillId="0" borderId="0" xfId="0" applyFont="1" applyAlignment="1">
      <alignment horizontal="center" vertical="center" wrapText="1"/>
    </xf>
    <xf numFmtId="0" fontId="21" fillId="0" borderId="13" xfId="0" applyFont="1" applyBorder="1" applyAlignment="1">
      <alignment horizontal="center" vertical="center" wrapText="1"/>
    </xf>
    <xf numFmtId="0" fontId="18" fillId="0" borderId="91" xfId="0" applyFont="1" applyBorder="1" applyAlignment="1">
      <alignment horizontal="center" vertical="center" wrapText="1"/>
    </xf>
    <xf numFmtId="0" fontId="18" fillId="0" borderId="92" xfId="0" applyFont="1" applyBorder="1" applyAlignment="1">
      <alignment horizontal="center" vertical="center" wrapText="1"/>
    </xf>
    <xf numFmtId="0" fontId="18" fillId="0" borderId="0" xfId="0" applyFont="1" applyAlignment="1">
      <alignment horizontal="center" vertical="center" wrapText="1"/>
    </xf>
    <xf numFmtId="0" fontId="18" fillId="0" borderId="13" xfId="0" applyFont="1" applyBorder="1" applyAlignment="1">
      <alignment horizontal="center" vertical="center" wrapText="1"/>
    </xf>
    <xf numFmtId="0" fontId="20" fillId="34" borderId="117" xfId="0" applyFont="1" applyFill="1" applyBorder="1" applyAlignment="1">
      <alignment horizontal="right" vertical="center"/>
    </xf>
    <xf numFmtId="0" fontId="20" fillId="34" borderId="82" xfId="0" applyFont="1" applyFill="1" applyBorder="1" applyAlignment="1">
      <alignment horizontal="right" vertical="center"/>
    </xf>
    <xf numFmtId="0" fontId="20" fillId="34" borderId="90" xfId="0" applyFont="1" applyFill="1" applyBorder="1" applyAlignment="1">
      <alignment horizontal="right" vertical="center"/>
    </xf>
    <xf numFmtId="0" fontId="20" fillId="0" borderId="109" xfId="0" applyFont="1" applyBorder="1" applyAlignment="1">
      <alignment horizontal="left" vertical="center" wrapText="1"/>
    </xf>
    <xf numFmtId="0" fontId="20" fillId="0" borderId="108" xfId="0" applyFont="1" applyBorder="1" applyAlignment="1">
      <alignment horizontal="left" vertical="center" wrapText="1"/>
    </xf>
    <xf numFmtId="0" fontId="20" fillId="0" borderId="118" xfId="0" applyFont="1" applyBorder="1" applyAlignment="1">
      <alignment horizontal="left" vertical="center" wrapText="1"/>
    </xf>
    <xf numFmtId="0" fontId="41" fillId="33" borderId="119" xfId="0" applyFont="1" applyFill="1" applyBorder="1" applyAlignment="1">
      <alignment horizontal="right" vertical="center"/>
    </xf>
    <xf numFmtId="0" fontId="41" fillId="33" borderId="108" xfId="0" applyFont="1" applyFill="1" applyBorder="1" applyAlignment="1">
      <alignment horizontal="right" vertical="center"/>
    </xf>
    <xf numFmtId="0" fontId="41" fillId="33" borderId="120" xfId="0" applyFont="1" applyFill="1" applyBorder="1" applyAlignment="1">
      <alignment horizontal="right" vertical="center"/>
    </xf>
    <xf numFmtId="0" fontId="20" fillId="0" borderId="85" xfId="0" applyFont="1" applyBorder="1" applyAlignment="1">
      <alignment horizontal="left" vertical="center" wrapText="1"/>
    </xf>
    <xf numFmtId="0" fontId="20" fillId="0" borderId="86" xfId="0" applyFont="1" applyBorder="1" applyAlignment="1">
      <alignment horizontal="left" vertical="center" wrapText="1"/>
    </xf>
    <xf numFmtId="0" fontId="20" fillId="0" borderId="87" xfId="0" applyFont="1" applyBorder="1" applyAlignment="1">
      <alignment horizontal="left" vertical="center" wrapText="1"/>
    </xf>
    <xf numFmtId="0" fontId="41" fillId="33" borderId="85" xfId="0" applyFont="1" applyFill="1" applyBorder="1" applyAlignment="1">
      <alignment horizontal="right" vertical="center"/>
    </xf>
    <xf numFmtId="0" fontId="41" fillId="33" borderId="86" xfId="0" applyFont="1" applyFill="1" applyBorder="1" applyAlignment="1">
      <alignment horizontal="right" vertical="center"/>
    </xf>
    <xf numFmtId="0" fontId="41" fillId="33" borderId="88" xfId="0" applyFont="1" applyFill="1" applyBorder="1" applyAlignment="1">
      <alignment horizontal="right" vertical="center"/>
    </xf>
    <xf numFmtId="0" fontId="41" fillId="0" borderId="30" xfId="0" applyFont="1" applyBorder="1" applyAlignment="1">
      <alignment horizontal="left" vertical="center" wrapText="1"/>
    </xf>
    <xf numFmtId="0" fontId="41" fillId="0" borderId="31" xfId="0" applyFont="1" applyBorder="1" applyAlignment="1">
      <alignment horizontal="left" vertical="center" wrapText="1"/>
    </xf>
    <xf numFmtId="0" fontId="41" fillId="0" borderId="32" xfId="0" applyFont="1" applyBorder="1" applyAlignment="1">
      <alignment horizontal="left" vertical="center" wrapText="1"/>
    </xf>
    <xf numFmtId="0" fontId="41" fillId="34" borderId="30" xfId="0" applyFont="1" applyFill="1" applyBorder="1" applyAlignment="1">
      <alignment horizontal="left" vertical="center" wrapText="1"/>
    </xf>
    <xf numFmtId="0" fontId="41" fillId="34" borderId="31" xfId="0" applyFont="1" applyFill="1" applyBorder="1" applyAlignment="1">
      <alignment horizontal="left" vertical="center" wrapText="1"/>
    </xf>
    <xf numFmtId="0" fontId="41" fillId="34" borderId="32" xfId="0" applyFont="1" applyFill="1" applyBorder="1" applyAlignment="1">
      <alignment horizontal="left" vertical="center" wrapText="1"/>
    </xf>
    <xf numFmtId="4" fontId="36" fillId="0" borderId="75" xfId="0" applyNumberFormat="1" applyFont="1" applyBorder="1" applyAlignment="1">
      <alignment horizontal="right" vertical="center" wrapText="1"/>
    </xf>
    <xf numFmtId="4" fontId="36" fillId="0" borderId="96" xfId="0" applyNumberFormat="1" applyFont="1" applyBorder="1" applyAlignment="1">
      <alignment horizontal="right" vertical="center" wrapText="1"/>
    </xf>
    <xf numFmtId="4" fontId="36" fillId="0" borderId="97" xfId="0" applyNumberFormat="1" applyFont="1" applyBorder="1" applyAlignment="1">
      <alignment horizontal="right" vertical="center" wrapText="1"/>
    </xf>
    <xf numFmtId="0" fontId="31" fillId="0" borderId="39" xfId="0" applyFont="1" applyBorder="1" applyAlignment="1">
      <alignment horizontal="center" vertical="top"/>
    </xf>
    <xf numFmtId="0" fontId="31" fillId="0" borderId="0" xfId="0" applyFont="1" applyAlignment="1">
      <alignment horizontal="center" vertical="top" wrapText="1"/>
    </xf>
    <xf numFmtId="0" fontId="31" fillId="0" borderId="39" xfId="0" applyFont="1" applyBorder="1" applyAlignment="1">
      <alignment horizontal="center" vertical="top" wrapText="1"/>
    </xf>
    <xf numFmtId="0" fontId="31" fillId="0" borderId="0" xfId="0" applyFont="1" applyAlignment="1">
      <alignment horizontal="center" vertical="center"/>
    </xf>
    <xf numFmtId="0" fontId="31" fillId="0" borderId="39" xfId="0" applyFont="1" applyBorder="1" applyAlignment="1">
      <alignment horizontal="center" vertical="center"/>
    </xf>
    <xf numFmtId="1" fontId="35" fillId="0" borderId="0" xfId="0" applyNumberFormat="1" applyFont="1" applyAlignment="1">
      <alignment horizontal="center" vertical="top"/>
    </xf>
    <xf numFmtId="0" fontId="35" fillId="0" borderId="98" xfId="0" applyFont="1" applyBorder="1" applyAlignment="1">
      <alignment horizontal="right" vertical="top" wrapText="1"/>
    </xf>
    <xf numFmtId="0" fontId="35" fillId="0" borderId="99" xfId="0" applyFont="1" applyBorder="1" applyAlignment="1">
      <alignment horizontal="right" vertical="top" wrapText="1"/>
    </xf>
    <xf numFmtId="0" fontId="44" fillId="34" borderId="100" xfId="0" applyFont="1" applyFill="1" applyBorder="1" applyAlignment="1">
      <alignment horizontal="center" vertical="center" wrapText="1"/>
    </xf>
    <xf numFmtId="0" fontId="44" fillId="34" borderId="79" xfId="0" applyFont="1" applyFill="1" applyBorder="1" applyAlignment="1">
      <alignment horizontal="center" vertical="center" wrapText="1"/>
    </xf>
    <xf numFmtId="0" fontId="43" fillId="0" borderId="104" xfId="0" applyFont="1" applyBorder="1" applyAlignment="1">
      <alignment horizontal="center" vertical="center" wrapText="1"/>
    </xf>
    <xf numFmtId="0" fontId="43" fillId="0" borderId="99" xfId="0" applyFont="1" applyBorder="1" applyAlignment="1">
      <alignment horizontal="center" vertical="center" wrapText="1"/>
    </xf>
    <xf numFmtId="0" fontId="35" fillId="0" borderId="72" xfId="110" applyFont="1" applyBorder="1" applyAlignment="1">
      <alignment horizontal="center" vertical="center"/>
    </xf>
    <xf numFmtId="0" fontId="35" fillId="0" borderId="73" xfId="110" applyFont="1" applyBorder="1" applyAlignment="1">
      <alignment horizontal="center" vertical="center"/>
    </xf>
    <xf numFmtId="0" fontId="35" fillId="0" borderId="75" xfId="110" applyFont="1" applyBorder="1" applyAlignment="1" applyProtection="1">
      <alignment horizontal="left" vertical="center" wrapText="1" shrinkToFit="1"/>
      <protection locked="0"/>
    </xf>
    <xf numFmtId="0" fontId="35" fillId="0" borderId="71" xfId="110" applyFont="1" applyBorder="1" applyAlignment="1" applyProtection="1">
      <alignment horizontal="left" vertical="center" wrapText="1" shrinkToFit="1"/>
      <protection locked="0"/>
    </xf>
    <xf numFmtId="0" fontId="35" fillId="0" borderId="57" xfId="110" applyFont="1" applyBorder="1" applyAlignment="1" applyProtection="1">
      <alignment horizontal="left" vertical="center" wrapText="1" shrinkToFit="1"/>
      <protection locked="0"/>
    </xf>
    <xf numFmtId="0" fontId="35" fillId="0" borderId="29" xfId="110" applyFont="1" applyBorder="1" applyAlignment="1" applyProtection="1">
      <alignment horizontal="left" vertical="center" wrapText="1" shrinkToFit="1"/>
      <protection locked="0"/>
    </xf>
    <xf numFmtId="4" fontId="35" fillId="0" borderId="74" xfId="110" applyNumberFormat="1" applyFont="1" applyBorder="1" applyAlignment="1" applyProtection="1">
      <alignment horizontal="center" vertical="center" wrapText="1" shrinkToFit="1"/>
      <protection locked="0"/>
    </xf>
    <xf numFmtId="4" fontId="35" fillId="0" borderId="28" xfId="110" applyNumberFormat="1" applyFont="1" applyBorder="1" applyAlignment="1" applyProtection="1">
      <alignment horizontal="center" vertical="center" wrapText="1" shrinkToFit="1"/>
      <protection locked="0"/>
    </xf>
    <xf numFmtId="0" fontId="29" fillId="0" borderId="35" xfId="110" applyFont="1" applyBorder="1" applyAlignment="1">
      <alignment horizontal="center" vertical="center"/>
    </xf>
    <xf numFmtId="0" fontId="29" fillId="0" borderId="37" xfId="110" applyFont="1" applyBorder="1" applyAlignment="1">
      <alignment horizontal="center" vertical="center"/>
    </xf>
    <xf numFmtId="0" fontId="29" fillId="0" borderId="40" xfId="110" applyFont="1" applyBorder="1" applyAlignment="1">
      <alignment horizontal="center" vertical="center"/>
    </xf>
    <xf numFmtId="0" fontId="29" fillId="0" borderId="41" xfId="110" applyFont="1" applyBorder="1" applyAlignment="1">
      <alignment horizontal="center" vertical="center"/>
    </xf>
    <xf numFmtId="0" fontId="29" fillId="0" borderId="43" xfId="110" applyFont="1" applyBorder="1" applyAlignment="1">
      <alignment horizontal="center" vertical="center"/>
    </xf>
    <xf numFmtId="0" fontId="29" fillId="0" borderId="45" xfId="110" applyFont="1" applyBorder="1" applyAlignment="1">
      <alignment horizontal="center" vertical="center"/>
    </xf>
    <xf numFmtId="0" fontId="35" fillId="0" borderId="43" xfId="110" applyFont="1" applyBorder="1" applyAlignment="1">
      <alignment horizontal="center" vertical="center"/>
    </xf>
    <xf numFmtId="0" fontId="35" fillId="0" borderId="44" xfId="110" applyFont="1" applyBorder="1" applyAlignment="1">
      <alignment horizontal="center" vertical="center"/>
    </xf>
    <xf numFmtId="0" fontId="31" fillId="0" borderId="40" xfId="110" applyFont="1" applyBorder="1" applyAlignment="1">
      <alignment horizontal="center" vertical="center"/>
    </xf>
    <xf numFmtId="0" fontId="31" fillId="0" borderId="0" xfId="110" applyFont="1" applyAlignment="1">
      <alignment horizontal="center" vertical="center"/>
    </xf>
    <xf numFmtId="0" fontId="29" fillId="0" borderId="36" xfId="110" applyFont="1" applyBorder="1" applyAlignment="1">
      <alignment horizontal="center" vertical="center"/>
    </xf>
    <xf numFmtId="0" fontId="29" fillId="0" borderId="40" xfId="110" applyFont="1" applyBorder="1" applyAlignment="1">
      <alignment horizontal="center" vertical="center" wrapText="1"/>
    </xf>
    <xf numFmtId="0" fontId="29" fillId="0" borderId="0" xfId="110" applyFont="1" applyAlignment="1">
      <alignment horizontal="center" vertical="center" wrapText="1"/>
    </xf>
    <xf numFmtId="0" fontId="29" fillId="0" borderId="39" xfId="110" applyFont="1" applyBorder="1" applyAlignment="1">
      <alignment horizontal="center" vertical="center" wrapText="1"/>
    </xf>
    <xf numFmtId="0" fontId="34" fillId="0" borderId="62" xfId="110" applyFont="1" applyBorder="1" applyAlignment="1" applyProtection="1">
      <alignment horizontal="center" vertical="center" shrinkToFit="1"/>
      <protection locked="0"/>
    </xf>
    <xf numFmtId="0" fontId="34" fillId="0" borderId="58" xfId="110" applyFont="1" applyBorder="1" applyAlignment="1" applyProtection="1">
      <alignment horizontal="center" vertical="center" shrinkToFit="1"/>
      <protection locked="0"/>
    </xf>
    <xf numFmtId="0" fontId="34" fillId="0" borderId="59" xfId="110" applyFont="1" applyBorder="1" applyAlignment="1" applyProtection="1">
      <alignment horizontal="center" vertical="center" shrinkToFit="1"/>
      <protection locked="0"/>
    </xf>
    <xf numFmtId="0" fontId="34" fillId="0" borderId="60" xfId="110" applyFont="1" applyBorder="1" applyAlignment="1" applyProtection="1">
      <alignment horizontal="center" vertical="center" shrinkToFit="1"/>
      <protection locked="0"/>
    </xf>
    <xf numFmtId="4" fontId="35" fillId="0" borderId="71" xfId="110" applyNumberFormat="1" applyFont="1" applyBorder="1" applyAlignment="1" applyProtection="1">
      <alignment horizontal="center" vertical="center" wrapText="1" shrinkToFit="1"/>
      <protection locked="0"/>
    </xf>
    <xf numFmtId="4" fontId="35" fillId="0" borderId="29" xfId="110" applyNumberFormat="1" applyFont="1" applyBorder="1" applyAlignment="1" applyProtection="1">
      <alignment horizontal="center" vertical="center" wrapText="1" shrinkToFit="1"/>
      <protection locked="0"/>
    </xf>
    <xf numFmtId="1" fontId="34" fillId="0" borderId="37" xfId="110" applyNumberFormat="1" applyFont="1" applyBorder="1" applyAlignment="1" applyProtection="1">
      <alignment horizontal="center" vertical="center" wrapText="1"/>
      <protection locked="0"/>
    </xf>
    <xf numFmtId="0" fontId="35" fillId="0" borderId="45" xfId="110" applyFont="1" applyBorder="1" applyAlignment="1">
      <alignment horizontal="center" vertical="center" wrapText="1"/>
    </xf>
    <xf numFmtId="0" fontId="34" fillId="0" borderId="50" xfId="110" applyFont="1" applyBorder="1" applyAlignment="1" applyProtection="1">
      <alignment horizontal="center" vertical="center" wrapText="1" shrinkToFit="1"/>
      <protection locked="0"/>
    </xf>
    <xf numFmtId="0" fontId="34" fillId="0" borderId="55" xfId="110" applyFont="1" applyBorder="1" applyAlignment="1" applyProtection="1">
      <alignment horizontal="center" vertical="center" wrapText="1" shrinkToFit="1"/>
      <protection locked="0"/>
    </xf>
    <xf numFmtId="4" fontId="35" fillId="0" borderId="74" xfId="110" applyNumberFormat="1" applyFont="1" applyBorder="1" applyAlignment="1">
      <alignment horizontal="center" vertical="center" wrapText="1"/>
    </xf>
    <xf numFmtId="4" fontId="35" fillId="0" borderId="28" xfId="110" applyNumberFormat="1" applyFont="1" applyBorder="1" applyAlignment="1">
      <alignment horizontal="center" vertical="center" wrapText="1"/>
    </xf>
    <xf numFmtId="166" fontId="34" fillId="0" borderId="46" xfId="110" applyNumberFormat="1" applyFont="1" applyBorder="1" applyAlignment="1" applyProtection="1">
      <alignment horizontal="center" vertical="center"/>
      <protection locked="0"/>
    </xf>
    <xf numFmtId="0" fontId="35" fillId="0" borderId="51" xfId="110" applyFont="1" applyBorder="1" applyAlignment="1">
      <alignment horizontal="center" vertical="center"/>
    </xf>
    <xf numFmtId="0" fontId="34" fillId="0" borderId="47" xfId="110" applyFont="1" applyBorder="1" applyAlignment="1" applyProtection="1">
      <alignment horizontal="center" vertical="center" wrapText="1" shrinkToFit="1"/>
      <protection locked="0"/>
    </xf>
    <xf numFmtId="0" fontId="34" fillId="0" borderId="37" xfId="110" applyFont="1" applyBorder="1" applyAlignment="1" applyProtection="1">
      <alignment horizontal="center" vertical="center" wrapText="1" shrinkToFit="1"/>
      <protection locked="0"/>
    </xf>
    <xf numFmtId="0" fontId="34" fillId="0" borderId="52" xfId="110" applyFont="1" applyBorder="1" applyAlignment="1" applyProtection="1">
      <alignment horizontal="center" vertical="center" wrapText="1" shrinkToFit="1"/>
      <protection locked="0"/>
    </xf>
    <xf numFmtId="0" fontId="34" fillId="0" borderId="45" xfId="110" applyFont="1" applyBorder="1" applyAlignment="1" applyProtection="1">
      <alignment horizontal="center" vertical="center" wrapText="1" shrinkToFit="1"/>
      <protection locked="0"/>
    </xf>
    <xf numFmtId="0" fontId="34" fillId="0" borderId="77" xfId="110" applyFont="1" applyBorder="1" applyAlignment="1" applyProtection="1">
      <alignment horizontal="center" vertical="center"/>
      <protection locked="0"/>
    </xf>
    <xf numFmtId="0" fontId="34" fillId="0" borderId="48" xfId="110" applyFont="1" applyBorder="1" applyAlignment="1" applyProtection="1">
      <alignment horizontal="center" vertical="center"/>
      <protection locked="0"/>
    </xf>
    <xf numFmtId="0" fontId="34" fillId="0" borderId="49" xfId="110" applyFont="1" applyBorder="1" applyAlignment="1" applyProtection="1">
      <alignment horizontal="center" vertical="center"/>
      <protection locked="0"/>
    </xf>
    <xf numFmtId="0" fontId="20" fillId="39" borderId="109" xfId="0" applyFont="1" applyFill="1" applyBorder="1" applyAlignment="1">
      <alignment horizontal="left" vertical="center" wrapText="1"/>
    </xf>
    <xf numFmtId="0" fontId="20" fillId="39" borderId="108" xfId="0" applyFont="1" applyFill="1" applyBorder="1" applyAlignment="1">
      <alignment horizontal="left" vertical="center" wrapText="1"/>
    </xf>
    <xf numFmtId="0" fontId="20" fillId="39" borderId="118" xfId="0" applyFont="1" applyFill="1" applyBorder="1" applyAlignment="1">
      <alignment horizontal="left" vertical="center" wrapText="1"/>
    </xf>
    <xf numFmtId="0" fontId="18" fillId="38" borderId="0" xfId="0" applyFont="1" applyFill="1" applyAlignment="1">
      <alignment horizontal="center" vertical="center" wrapText="1"/>
    </xf>
    <xf numFmtId="0" fontId="18" fillId="38" borderId="13" xfId="0" applyFont="1" applyFill="1" applyBorder="1" applyAlignment="1">
      <alignment horizontal="center" vertical="center" wrapText="1"/>
    </xf>
    <xf numFmtId="0" fontId="18" fillId="38" borderId="91" xfId="0" applyFont="1" applyFill="1" applyBorder="1" applyAlignment="1">
      <alignment horizontal="center" vertical="center" wrapText="1"/>
    </xf>
    <xf numFmtId="0" fontId="18" fillId="38" borderId="92" xfId="0" applyFont="1" applyFill="1" applyBorder="1" applyAlignment="1">
      <alignment horizontal="center" vertical="center" wrapText="1"/>
    </xf>
    <xf numFmtId="0" fontId="20" fillId="0" borderId="112" xfId="0" applyFont="1" applyBorder="1" applyAlignment="1">
      <alignment horizontal="left" vertical="center" wrapText="1"/>
    </xf>
    <xf numFmtId="0" fontId="20" fillId="0" borderId="82" xfId="0" applyFont="1" applyBorder="1" applyAlignment="1">
      <alignment horizontal="left" vertical="center" wrapText="1"/>
    </xf>
    <xf numFmtId="0" fontId="20" fillId="0" borderId="114" xfId="0" applyFont="1" applyBorder="1" applyAlignment="1">
      <alignment horizontal="left" vertical="center" wrapText="1"/>
    </xf>
  </cellXfs>
  <cellStyles count="112">
    <cellStyle name="0,0_x000d__x000a_NA_x000d__x000a_" xfId="43"/>
    <cellStyle name="20% - Ênfase1" xfId="19" builtinId="30" customBuiltin="1"/>
    <cellStyle name="20% - Ênfase1 2" xfId="44"/>
    <cellStyle name="20% - Ênfase2" xfId="23" builtinId="34" customBuiltin="1"/>
    <cellStyle name="20% - Ênfase2 2" xfId="45"/>
    <cellStyle name="20% - Ênfase3" xfId="27" builtinId="38" customBuiltin="1"/>
    <cellStyle name="20% - Ênfase3 2" xfId="46"/>
    <cellStyle name="20% - Ênfase4" xfId="31" builtinId="42" customBuiltin="1"/>
    <cellStyle name="20% - Ênfase4 2" xfId="47"/>
    <cellStyle name="20% - Ênfase5" xfId="35" builtinId="46" customBuiltin="1"/>
    <cellStyle name="20% - Ênfase5 2" xfId="48"/>
    <cellStyle name="20% - Ênfase6" xfId="39" builtinId="50" customBuiltin="1"/>
    <cellStyle name="20% - Ênfase6 2" xfId="49"/>
    <cellStyle name="40% - Ênfase1" xfId="20" builtinId="31" customBuiltin="1"/>
    <cellStyle name="40% - Ênfase1 2" xfId="50"/>
    <cellStyle name="40% - Ênfase2" xfId="24" builtinId="35" customBuiltin="1"/>
    <cellStyle name="40% - Ênfase2 2" xfId="51"/>
    <cellStyle name="40% - Ênfase3" xfId="28" builtinId="39" customBuiltin="1"/>
    <cellStyle name="40% - Ênfase3 2" xfId="52"/>
    <cellStyle name="40% - Ênfase4" xfId="32" builtinId="43" customBuiltin="1"/>
    <cellStyle name="40% - Ênfase4 2" xfId="53"/>
    <cellStyle name="40% - Ênfase5" xfId="36" builtinId="47" customBuiltin="1"/>
    <cellStyle name="40% - Ênfase5 2" xfId="54"/>
    <cellStyle name="40% - Ênfase6" xfId="40" builtinId="51" customBuiltin="1"/>
    <cellStyle name="40% - Ênfase6 2" xfId="55"/>
    <cellStyle name="60% - Ênfase1" xfId="21" builtinId="32" customBuiltin="1"/>
    <cellStyle name="60% - Ênfase1 2" xfId="56"/>
    <cellStyle name="60% - Ênfase2" xfId="25" builtinId="36" customBuiltin="1"/>
    <cellStyle name="60% - Ênfase2 2" xfId="57"/>
    <cellStyle name="60% - Ênfase3" xfId="29" builtinId="40" customBuiltin="1"/>
    <cellStyle name="60% - Ênfase3 2" xfId="58"/>
    <cellStyle name="60% - Ênfase4" xfId="33" builtinId="44" customBuiltin="1"/>
    <cellStyle name="60% - Ênfase4 2" xfId="59"/>
    <cellStyle name="60% - Ênfase5" xfId="37" builtinId="48" customBuiltin="1"/>
    <cellStyle name="60% - Ênfase5 2" xfId="60"/>
    <cellStyle name="60% - Ênfase6" xfId="41" builtinId="52" customBuiltin="1"/>
    <cellStyle name="60% - Ênfase6 2" xfId="61"/>
    <cellStyle name="Bom" xfId="6" builtinId="26" customBuiltin="1"/>
    <cellStyle name="Bom 2" xfId="62"/>
    <cellStyle name="Cálculo" xfId="11" builtinId="22" customBuiltin="1"/>
    <cellStyle name="Cálculo 2" xfId="63"/>
    <cellStyle name="Célula de Verificação" xfId="13" builtinId="23" customBuiltin="1"/>
    <cellStyle name="Célula de Verificação 2" xfId="64"/>
    <cellStyle name="Célula Vinculada" xfId="12" builtinId="24" customBuiltin="1"/>
    <cellStyle name="Célula Vinculada 2" xfId="65"/>
    <cellStyle name="Ênfase1" xfId="18" builtinId="29" customBuiltin="1"/>
    <cellStyle name="Ênfase1 2" xfId="66"/>
    <cellStyle name="Ênfase2" xfId="22" builtinId="33" customBuiltin="1"/>
    <cellStyle name="Ênfase2 2" xfId="67"/>
    <cellStyle name="Ênfase3" xfId="26" builtinId="37" customBuiltin="1"/>
    <cellStyle name="Ênfase3 2" xfId="68"/>
    <cellStyle name="Ênfase4" xfId="30" builtinId="41" customBuiltin="1"/>
    <cellStyle name="Ênfase4 2" xfId="69"/>
    <cellStyle name="Ênfase5" xfId="34" builtinId="45" customBuiltin="1"/>
    <cellStyle name="Ênfase5 2" xfId="70"/>
    <cellStyle name="Ênfase6" xfId="38" builtinId="49" customBuiltin="1"/>
    <cellStyle name="Ênfase6 2" xfId="71"/>
    <cellStyle name="Entrada" xfId="9" builtinId="20" customBuiltin="1"/>
    <cellStyle name="Entrada 2" xfId="72"/>
    <cellStyle name="Incorreto" xfId="7" builtinId="27" customBuiltin="1"/>
    <cellStyle name="Incorreto 2" xfId="73"/>
    <cellStyle name="Moeda 2" xfId="74"/>
    <cellStyle name="Neutra" xfId="8" builtinId="28" customBuiltin="1"/>
    <cellStyle name="Neutra 2" xfId="75"/>
    <cellStyle name="Normal" xfId="0" builtinId="0"/>
    <cellStyle name="Normal 2" xfId="76"/>
    <cellStyle name="Normal 2 2" xfId="77"/>
    <cellStyle name="Normal 2 2 2" xfId="111"/>
    <cellStyle name="Normal 3" xfId="78"/>
    <cellStyle name="Normal 3 2" xfId="79"/>
    <cellStyle name="Normal 3 3" xfId="80"/>
    <cellStyle name="Normal 3 4" xfId="110"/>
    <cellStyle name="Normal 4" xfId="81"/>
    <cellStyle name="Normal 5" xfId="82"/>
    <cellStyle name="Normal 6" xfId="83"/>
    <cellStyle name="Normal 7" xfId="105"/>
    <cellStyle name="Normal 8" xfId="106"/>
    <cellStyle name="Normal 9" xfId="42"/>
    <cellStyle name="Nota" xfId="15" builtinId="10" customBuiltin="1"/>
    <cellStyle name="Nota 2" xfId="84"/>
    <cellStyle name="Porcentagem 2" xfId="85"/>
    <cellStyle name="Porcentagem 2 2" xfId="86"/>
    <cellStyle name="Porcentagem 2 3" xfId="87"/>
    <cellStyle name="Porcentagem 3" xfId="88"/>
    <cellStyle name="Porcentagem 3 2" xfId="108"/>
    <cellStyle name="Porcentagem 4" xfId="89"/>
    <cellStyle name="Saída" xfId="10" builtinId="21" customBuiltin="1"/>
    <cellStyle name="Saída 2" xfId="90"/>
    <cellStyle name="Separador de milhares 2" xfId="91"/>
    <cellStyle name="Texto de Aviso" xfId="14" builtinId="11" customBuiltin="1"/>
    <cellStyle name="Texto de Aviso 2" xfId="92"/>
    <cellStyle name="Texto Explicativo" xfId="16" builtinId="53" customBuiltin="1"/>
    <cellStyle name="Texto Explicativo 2" xfId="93"/>
    <cellStyle name="Título" xfId="1" builtinId="15" customBuiltin="1"/>
    <cellStyle name="Título 1" xfId="2" builtinId="16" customBuiltin="1"/>
    <cellStyle name="Título 1 2" xfId="94"/>
    <cellStyle name="Título 2" xfId="3" builtinId="17" customBuiltin="1"/>
    <cellStyle name="Título 2 2" xfId="95"/>
    <cellStyle name="Título 3" xfId="4" builtinId="18" customBuiltin="1"/>
    <cellStyle name="Título 3 2" xfId="96"/>
    <cellStyle name="Título 4" xfId="5" builtinId="19" customBuiltin="1"/>
    <cellStyle name="Título 4 2" xfId="97"/>
    <cellStyle name="Título 5" xfId="98"/>
    <cellStyle name="Total" xfId="17" builtinId="25" customBuiltin="1"/>
    <cellStyle name="Total 2" xfId="99"/>
    <cellStyle name="Vírgula 2" xfId="100"/>
    <cellStyle name="Vírgula 2 2" xfId="101"/>
    <cellStyle name="Vírgula 2 3" xfId="102"/>
    <cellStyle name="Vírgula 3" xfId="103"/>
    <cellStyle name="Vírgula 4" xfId="104"/>
    <cellStyle name="Vírgula 4 2" xfId="109"/>
    <cellStyle name="Vírgula 5" xfId="10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19051</xdr:colOff>
      <xdr:row>2</xdr:row>
      <xdr:rowOff>19050</xdr:rowOff>
    </xdr:from>
    <xdr:to>
      <xdr:col>1</xdr:col>
      <xdr:colOff>247650</xdr:colOff>
      <xdr:row>5</xdr:row>
      <xdr:rowOff>38100</xdr:rowOff>
    </xdr:to>
    <xdr:pic>
      <xdr:nvPicPr>
        <xdr:cNvPr id="3" name="Imagem 2">
          <a:extLst>
            <a:ext uri="{FF2B5EF4-FFF2-40B4-BE49-F238E27FC236}">
              <a16:creationId xmlns:a16="http://schemas.microsoft.com/office/drawing/2014/main" xmlns="" id="{00000000-0008-0000-0000-000003000000}"/>
            </a:ext>
          </a:extLst>
        </xdr:cNvPr>
        <xdr:cNvPicPr/>
      </xdr:nvPicPr>
      <xdr:blipFill>
        <a:blip xmlns:r="http://schemas.openxmlformats.org/officeDocument/2006/relationships" r:embed="rId1" cstate="print"/>
        <a:stretch>
          <a:fillRect/>
        </a:stretch>
      </xdr:blipFill>
      <xdr:spPr>
        <a:xfrm>
          <a:off x="19051" y="409575"/>
          <a:ext cx="1076324" cy="790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114300</xdr:colOff>
      <xdr:row>1</xdr:row>
      <xdr:rowOff>161924</xdr:rowOff>
    </xdr:from>
    <xdr:to>
      <xdr:col>2</xdr:col>
      <xdr:colOff>85725</xdr:colOff>
      <xdr:row>5</xdr:row>
      <xdr:rowOff>28574</xdr:rowOff>
    </xdr:to>
    <xdr:pic>
      <xdr:nvPicPr>
        <xdr:cNvPr id="3" name="Imagem 2">
          <a:extLst>
            <a:ext uri="{FF2B5EF4-FFF2-40B4-BE49-F238E27FC236}">
              <a16:creationId xmlns:a16="http://schemas.microsoft.com/office/drawing/2014/main" xmlns="" id="{00000000-0008-0000-0100-000003000000}"/>
            </a:ext>
          </a:extLst>
        </xdr:cNvPr>
        <xdr:cNvPicPr/>
      </xdr:nvPicPr>
      <xdr:blipFill>
        <a:blip xmlns:r="http://schemas.openxmlformats.org/officeDocument/2006/relationships" r:embed="rId1" cstate="print"/>
        <a:stretch>
          <a:fillRect/>
        </a:stretch>
      </xdr:blipFill>
      <xdr:spPr>
        <a:xfrm>
          <a:off x="114300" y="304799"/>
          <a:ext cx="1219200" cy="9239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1</xdr:row>
      <xdr:rowOff>95250</xdr:rowOff>
    </xdr:from>
    <xdr:to>
      <xdr:col>2</xdr:col>
      <xdr:colOff>0</xdr:colOff>
      <xdr:row>4</xdr:row>
      <xdr:rowOff>142875</xdr:rowOff>
    </xdr:to>
    <xdr:pic>
      <xdr:nvPicPr>
        <xdr:cNvPr id="3" name="Imagem 2">
          <a:extLst>
            <a:ext uri="{FF2B5EF4-FFF2-40B4-BE49-F238E27FC236}">
              <a16:creationId xmlns:a16="http://schemas.microsoft.com/office/drawing/2014/main" xmlns="" id="{00000000-0008-0000-0200-000003000000}"/>
            </a:ext>
          </a:extLst>
        </xdr:cNvPr>
        <xdr:cNvPicPr/>
      </xdr:nvPicPr>
      <xdr:blipFill>
        <a:blip xmlns:r="http://schemas.openxmlformats.org/officeDocument/2006/relationships" r:embed="rId1" cstate="print"/>
        <a:stretch>
          <a:fillRect/>
        </a:stretch>
      </xdr:blipFill>
      <xdr:spPr>
        <a:xfrm>
          <a:off x="28575" y="238125"/>
          <a:ext cx="1219200" cy="9239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28575</xdr:colOff>
      <xdr:row>1</xdr:row>
      <xdr:rowOff>95250</xdr:rowOff>
    </xdr:from>
    <xdr:to>
      <xdr:col>2</xdr:col>
      <xdr:colOff>0</xdr:colOff>
      <xdr:row>5</xdr:row>
      <xdr:rowOff>19050</xdr:rowOff>
    </xdr:to>
    <xdr:pic>
      <xdr:nvPicPr>
        <xdr:cNvPr id="2" name="Imagem 1">
          <a:extLst>
            <a:ext uri="{FF2B5EF4-FFF2-40B4-BE49-F238E27FC236}">
              <a16:creationId xmlns:a16="http://schemas.microsoft.com/office/drawing/2014/main" xmlns="" id="{00000000-0008-0000-0300-000002000000}"/>
            </a:ext>
          </a:extLst>
        </xdr:cNvPr>
        <xdr:cNvPicPr/>
      </xdr:nvPicPr>
      <xdr:blipFill>
        <a:blip xmlns:r="http://schemas.openxmlformats.org/officeDocument/2006/relationships" r:embed="rId1" cstate="print"/>
        <a:stretch>
          <a:fillRect/>
        </a:stretch>
      </xdr:blipFill>
      <xdr:spPr>
        <a:xfrm>
          <a:off x="28575" y="238125"/>
          <a:ext cx="1219200" cy="9239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114301</xdr:colOff>
      <xdr:row>2</xdr:row>
      <xdr:rowOff>142875</xdr:rowOff>
    </xdr:from>
    <xdr:to>
      <xdr:col>1</xdr:col>
      <xdr:colOff>638176</xdr:colOff>
      <xdr:row>5</xdr:row>
      <xdr:rowOff>19050</xdr:rowOff>
    </xdr:to>
    <xdr:pic>
      <xdr:nvPicPr>
        <xdr:cNvPr id="3" name="Imagem 2">
          <a:extLst>
            <a:ext uri="{FF2B5EF4-FFF2-40B4-BE49-F238E27FC236}">
              <a16:creationId xmlns:a16="http://schemas.microsoft.com/office/drawing/2014/main" xmlns="" id="{00000000-0008-0000-0400-000003000000}"/>
            </a:ext>
          </a:extLst>
        </xdr:cNvPr>
        <xdr:cNvPicPr/>
      </xdr:nvPicPr>
      <xdr:blipFill>
        <a:blip xmlns:r="http://schemas.openxmlformats.org/officeDocument/2006/relationships" r:embed="rId1" cstate="print"/>
        <a:stretch>
          <a:fillRect/>
        </a:stretch>
      </xdr:blipFill>
      <xdr:spPr>
        <a:xfrm>
          <a:off x="114301" y="485775"/>
          <a:ext cx="952500" cy="6667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76201</xdr:colOff>
      <xdr:row>0</xdr:row>
      <xdr:rowOff>57151</xdr:rowOff>
    </xdr:from>
    <xdr:to>
      <xdr:col>1</xdr:col>
      <xdr:colOff>647700</xdr:colOff>
      <xdr:row>2</xdr:row>
      <xdr:rowOff>95251</xdr:rowOff>
    </xdr:to>
    <xdr:pic>
      <xdr:nvPicPr>
        <xdr:cNvPr id="5" name="Imagem 4">
          <a:extLst>
            <a:ext uri="{FF2B5EF4-FFF2-40B4-BE49-F238E27FC236}">
              <a16:creationId xmlns:a16="http://schemas.microsoft.com/office/drawing/2014/main" xmlns="" id="{00000000-0008-0000-0500-000005000000}"/>
            </a:ext>
          </a:extLst>
        </xdr:cNvPr>
        <xdr:cNvPicPr/>
      </xdr:nvPicPr>
      <xdr:blipFill>
        <a:blip xmlns:r="http://schemas.openxmlformats.org/officeDocument/2006/relationships" r:embed="rId1" cstate="print"/>
        <a:stretch>
          <a:fillRect/>
        </a:stretch>
      </xdr:blipFill>
      <xdr:spPr>
        <a:xfrm>
          <a:off x="76201" y="57151"/>
          <a:ext cx="1009649" cy="704850"/>
        </a:xfrm>
        <a:prstGeom prst="rect">
          <a:avLst/>
        </a:prstGeom>
      </xdr:spPr>
    </xdr:pic>
    <xdr:clientData/>
  </xdr:twoCellAnchor>
  <xdr:twoCellAnchor editAs="oneCell">
    <xdr:from>
      <xdr:col>10</xdr:col>
      <xdr:colOff>133351</xdr:colOff>
      <xdr:row>0</xdr:row>
      <xdr:rowOff>38101</xdr:rowOff>
    </xdr:from>
    <xdr:to>
      <xdr:col>11</xdr:col>
      <xdr:colOff>495301</xdr:colOff>
      <xdr:row>2</xdr:row>
      <xdr:rowOff>114301</xdr:rowOff>
    </xdr:to>
    <xdr:pic>
      <xdr:nvPicPr>
        <xdr:cNvPr id="6" name="Imagem 5">
          <a:extLst>
            <a:ext uri="{FF2B5EF4-FFF2-40B4-BE49-F238E27FC236}">
              <a16:creationId xmlns:a16="http://schemas.microsoft.com/office/drawing/2014/main" xmlns="" id="{00000000-0008-0000-0500-000006000000}"/>
            </a:ext>
          </a:extLst>
        </xdr:cNvPr>
        <xdr:cNvPicPr/>
      </xdr:nvPicPr>
      <xdr:blipFill>
        <a:blip xmlns:r="http://schemas.openxmlformats.org/officeDocument/2006/relationships" r:embed="rId1" cstate="print"/>
        <a:stretch>
          <a:fillRect/>
        </a:stretch>
      </xdr:blipFill>
      <xdr:spPr>
        <a:xfrm>
          <a:off x="10591801" y="38101"/>
          <a:ext cx="1028700" cy="7429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28575</xdr:colOff>
      <xdr:row>1</xdr:row>
      <xdr:rowOff>95250</xdr:rowOff>
    </xdr:from>
    <xdr:to>
      <xdr:col>2</xdr:col>
      <xdr:colOff>0</xdr:colOff>
      <xdr:row>5</xdr:row>
      <xdr:rowOff>180975</xdr:rowOff>
    </xdr:to>
    <xdr:pic>
      <xdr:nvPicPr>
        <xdr:cNvPr id="2" name="Imagem 1">
          <a:extLst>
            <a:ext uri="{FF2B5EF4-FFF2-40B4-BE49-F238E27FC236}">
              <a16:creationId xmlns:a16="http://schemas.microsoft.com/office/drawing/2014/main" xmlns="" id="{00000000-0008-0000-0600-000002000000}"/>
            </a:ext>
          </a:extLst>
        </xdr:cNvPr>
        <xdr:cNvPicPr/>
      </xdr:nvPicPr>
      <xdr:blipFill>
        <a:blip xmlns:r="http://schemas.openxmlformats.org/officeDocument/2006/relationships" r:embed="rId1" cstate="print"/>
        <a:stretch>
          <a:fillRect/>
        </a:stretch>
      </xdr:blipFill>
      <xdr:spPr>
        <a:xfrm>
          <a:off x="28575" y="238125"/>
          <a:ext cx="1219200" cy="9239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orcamento\Or&#231;amentos\2022\Or&#231;amentos\P_009820_21_Substitui&#231;&#227;o%20de%20Rede%20de%20&#193;gua%20Frezzarin\Or&#231;%20Substitui&#231;ao%20de%20Redes%20de%20Agua%20e%20Liga&#231;&#245;es%20Vila%20Frezzarin%202021%20-%20rev%20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Jd S Pedro e V Sta Catarina"/>
      <sheetName val="Frezarim"/>
      <sheetName val="LM"/>
      <sheetName val="Composições"/>
      <sheetName val="Cronograma"/>
      <sheetName val="Energia"/>
    </sheetNames>
    <sheetDataSet>
      <sheetData sheetId="0" refreshError="1"/>
      <sheetData sheetId="1">
        <row r="5">
          <cell r="C5" t="str">
            <v>Orçamento Sintético Global</v>
          </cell>
        </row>
      </sheetData>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2:H36"/>
  <sheetViews>
    <sheetView showGridLines="0" workbookViewId="0">
      <selection activeCell="C27" sqref="C27:C30"/>
    </sheetView>
  </sheetViews>
  <sheetFormatPr defaultRowHeight="15"/>
  <cols>
    <col min="1" max="1" width="12.7109375" customWidth="1"/>
    <col min="2" max="2" width="8.140625" customWidth="1"/>
    <col min="3" max="3" width="48.42578125" customWidth="1"/>
    <col min="4" max="4" width="13.7109375" customWidth="1"/>
  </cols>
  <sheetData>
    <row r="2" spans="1:8" ht="15.75">
      <c r="A2" s="35"/>
      <c r="B2" s="163" t="s">
        <v>253</v>
      </c>
      <c r="C2" s="164"/>
      <c r="D2" s="164"/>
      <c r="E2" s="165"/>
      <c r="F2" s="25"/>
      <c r="G2" s="24"/>
      <c r="H2" s="24"/>
    </row>
    <row r="3" spans="1:8" ht="15.75">
      <c r="A3" s="36"/>
      <c r="B3" s="166" t="s">
        <v>0</v>
      </c>
      <c r="C3" s="166"/>
      <c r="D3" s="166"/>
      <c r="E3" s="167"/>
      <c r="F3" s="25"/>
      <c r="G3" s="24"/>
      <c r="H3" s="24"/>
    </row>
    <row r="4" spans="1:8" ht="15.75">
      <c r="A4" s="36"/>
      <c r="B4" s="166" t="s">
        <v>42</v>
      </c>
      <c r="C4" s="166"/>
      <c r="D4" s="166"/>
      <c r="E4" s="167"/>
      <c r="F4" s="25"/>
      <c r="G4" s="24"/>
      <c r="H4" s="24"/>
    </row>
    <row r="5" spans="1:8" ht="29.25" customHeight="1">
      <c r="A5" s="36"/>
      <c r="B5" s="168" t="s">
        <v>254</v>
      </c>
      <c r="C5" s="168"/>
      <c r="D5" s="168"/>
      <c r="E5" s="169"/>
      <c r="G5" s="24"/>
      <c r="H5" s="24"/>
    </row>
    <row r="6" spans="1:8" ht="15.75">
      <c r="A6" s="36"/>
      <c r="B6" s="168" t="s">
        <v>62</v>
      </c>
      <c r="C6" s="168"/>
      <c r="D6" s="168"/>
      <c r="E6" s="169"/>
      <c r="G6" s="24"/>
      <c r="H6" s="24"/>
    </row>
    <row r="7" spans="1:8" ht="15.75">
      <c r="A7" s="37"/>
      <c r="B7" s="159" t="s">
        <v>242</v>
      </c>
      <c r="C7" s="159"/>
      <c r="D7" s="159"/>
      <c r="E7" s="160"/>
      <c r="G7" s="24"/>
      <c r="H7" s="24"/>
    </row>
    <row r="11" spans="1:8" s="70" customFormat="1" ht="12.75">
      <c r="B11" s="71" t="s">
        <v>59</v>
      </c>
      <c r="C11" s="81" t="s">
        <v>81</v>
      </c>
      <c r="D11" s="72" t="s">
        <v>60</v>
      </c>
    </row>
    <row r="12" spans="1:8" s="70" customFormat="1" ht="23.25" customHeight="1">
      <c r="B12" s="73">
        <v>1</v>
      </c>
      <c r="C12" s="84" t="str">
        <f>Canteiro!$C$5</f>
        <v>Canteiro e Administração Local</v>
      </c>
      <c r="D12" s="74">
        <f>Canteiro!H22</f>
        <v>0</v>
      </c>
    </row>
    <row r="13" spans="1:8" s="70" customFormat="1" ht="23.25" customHeight="1">
      <c r="B13" s="73">
        <v>2</v>
      </c>
      <c r="C13" s="90" t="str">
        <f>PESQUISA!$C$5</f>
        <v>Pesquisa de Vazamentos Não Aparentes</v>
      </c>
      <c r="D13" s="75">
        <f>PESQUISA!H45</f>
        <v>0</v>
      </c>
    </row>
    <row r="14" spans="1:8" s="70" customFormat="1" ht="23.25" customHeight="1">
      <c r="B14" s="73">
        <v>3</v>
      </c>
      <c r="C14" s="110" t="str">
        <f>REPAROS!C5</f>
        <v>Reparos de Vazamentos</v>
      </c>
      <c r="D14" s="75">
        <f>REPAROS!H473</f>
        <v>0</v>
      </c>
    </row>
    <row r="15" spans="1:8" s="70" customFormat="1" ht="23.25" customHeight="1">
      <c r="B15" s="161" t="s">
        <v>61</v>
      </c>
      <c r="C15" s="162"/>
      <c r="D15" s="111">
        <f>SUM(D12:D14)</f>
        <v>0</v>
      </c>
    </row>
    <row r="23" spans="3:4">
      <c r="D23" s="105"/>
    </row>
    <row r="27" spans="3:4" ht="11.25" customHeight="1">
      <c r="C27" s="30"/>
    </row>
    <row r="28" spans="3:4" ht="11.25" customHeight="1">
      <c r="C28" s="30"/>
    </row>
    <row r="29" spans="3:4" ht="11.25" customHeight="1">
      <c r="C29" s="30"/>
    </row>
    <row r="30" spans="3:4" ht="11.25" customHeight="1">
      <c r="C30" s="18"/>
    </row>
    <row r="31" spans="3:4" ht="11.25" customHeight="1">
      <c r="C31" s="18"/>
    </row>
    <row r="32" spans="3:4" ht="11.25" customHeight="1">
      <c r="C32" s="18"/>
    </row>
    <row r="33" spans="3:3" ht="11.25" customHeight="1">
      <c r="C33" s="18"/>
    </row>
    <row r="34" spans="3:3" ht="11.25" customHeight="1">
      <c r="C34" s="18"/>
    </row>
    <row r="35" spans="3:3" ht="11.25" customHeight="1">
      <c r="C35" s="18"/>
    </row>
    <row r="36" spans="3:3" ht="11.25" customHeight="1">
      <c r="C36" s="18"/>
    </row>
  </sheetData>
  <mergeCells count="7">
    <mergeCell ref="B7:E7"/>
    <mergeCell ref="B15:C15"/>
    <mergeCell ref="B2:E2"/>
    <mergeCell ref="B3:E3"/>
    <mergeCell ref="B4:E4"/>
    <mergeCell ref="B5:E5"/>
    <mergeCell ref="B6:E6"/>
  </mergeCells>
  <pageMargins left="0.78740157480314965" right="0.19685039370078741" top="0.98425196850393704" bottom="0.59055118110236227" header="0.31496062992125984" footer="0.31496062992125984"/>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sheetPr>
    <pageSetUpPr fitToPage="1"/>
  </sheetPr>
  <dimension ref="A1:H43"/>
  <sheetViews>
    <sheetView showGridLines="0" workbookViewId="0">
      <selection activeCell="D31" sqref="D31:D33"/>
    </sheetView>
  </sheetViews>
  <sheetFormatPr defaultColWidth="9.140625" defaultRowHeight="11.25"/>
  <cols>
    <col min="1" max="1" width="6.5703125" style="18" customWidth="1"/>
    <col min="2" max="2" width="12.140625" style="30" customWidth="1"/>
    <col min="3" max="3" width="36.5703125" style="18" bestFit="1" customWidth="1"/>
    <col min="4" max="4" width="9.140625" style="18" bestFit="1" customWidth="1"/>
    <col min="5" max="5" width="10.140625" style="6" bestFit="1" customWidth="1"/>
    <col min="6" max="6" width="10.140625" style="6" customWidth="1"/>
    <col min="7" max="7" width="10.85546875" style="6" bestFit="1" customWidth="1"/>
    <col min="8" max="8" width="15" style="6" customWidth="1"/>
    <col min="9" max="16384" width="9.140625" style="18"/>
  </cols>
  <sheetData>
    <row r="1" spans="1:8">
      <c r="A1" s="1"/>
      <c r="B1" s="181" t="str">
        <f>Resumo!B2</f>
        <v>Data: 15/12/2025</v>
      </c>
      <c r="C1" s="181"/>
      <c r="D1" s="181"/>
      <c r="E1" s="181"/>
      <c r="F1" s="181"/>
      <c r="G1" s="181"/>
      <c r="H1" s="182"/>
    </row>
    <row r="2" spans="1:8" s="8" customFormat="1" ht="18" customHeight="1">
      <c r="A2" s="7"/>
      <c r="C2" s="183" t="s">
        <v>0</v>
      </c>
      <c r="D2" s="183"/>
      <c r="E2" s="183"/>
      <c r="F2" s="183"/>
      <c r="G2" s="183"/>
      <c r="H2" s="184"/>
    </row>
    <row r="3" spans="1:8" s="8" customFormat="1" ht="18" customHeight="1">
      <c r="A3" s="7"/>
      <c r="C3" s="183" t="s">
        <v>42</v>
      </c>
      <c r="D3" s="183"/>
      <c r="E3" s="183"/>
      <c r="F3" s="183"/>
      <c r="G3" s="183"/>
      <c r="H3" s="184"/>
    </row>
    <row r="4" spans="1:8" s="8" customFormat="1" ht="29.25" customHeight="1">
      <c r="A4" s="7"/>
      <c r="C4" s="183" t="str">
        <f>Resumo!B5</f>
        <v>PESQUISA, LOCALIZAÇÃO E CORREÇÃO DE VAZAMENTOS NÃO APARENTES NO SISTEMA DE ABASTECIMENTO DE ÁGUA</v>
      </c>
      <c r="D4" s="183"/>
      <c r="E4" s="183"/>
      <c r="F4" s="183"/>
      <c r="G4" s="183"/>
      <c r="H4" s="184"/>
    </row>
    <row r="5" spans="1:8" s="8" customFormat="1" ht="18" customHeight="1">
      <c r="A5" s="7"/>
      <c r="C5" s="183" t="s">
        <v>86</v>
      </c>
      <c r="D5" s="183"/>
      <c r="E5" s="183"/>
      <c r="F5" s="183"/>
      <c r="G5" s="183"/>
      <c r="H5" s="184"/>
    </row>
    <row r="6" spans="1:8" ht="15.75" customHeight="1">
      <c r="A6" s="2"/>
      <c r="C6" s="187" t="s">
        <v>243</v>
      </c>
      <c r="D6" s="187"/>
      <c r="E6" s="187"/>
      <c r="F6" s="187"/>
      <c r="G6" s="187"/>
      <c r="H6" s="188"/>
    </row>
    <row r="7" spans="1:8" ht="15.75" customHeight="1">
      <c r="A7" s="3"/>
      <c r="B7" s="85"/>
      <c r="C7" s="185" t="str">
        <f>Resumo!B7</f>
        <v>DATA BASE - REGIÃO: SINAPI/SP Set/25; CDHU Set/2025; SABESP Set/25</v>
      </c>
      <c r="D7" s="185"/>
      <c r="E7" s="185"/>
      <c r="F7" s="185"/>
      <c r="G7" s="185"/>
      <c r="H7" s="186"/>
    </row>
    <row r="8" spans="1:8">
      <c r="A8" s="4"/>
      <c r="B8" s="9"/>
      <c r="C8" s="4"/>
      <c r="D8" s="4"/>
      <c r="E8" s="5"/>
      <c r="F8" s="5"/>
      <c r="G8" s="5"/>
      <c r="H8" s="5"/>
    </row>
    <row r="9" spans="1:8" s="10" customFormat="1" ht="33.75">
      <c r="A9" s="11" t="s">
        <v>14</v>
      </c>
      <c r="B9" s="12" t="s">
        <v>13</v>
      </c>
      <c r="C9" s="11" t="s">
        <v>1</v>
      </c>
      <c r="D9" s="12" t="s">
        <v>2</v>
      </c>
      <c r="E9" s="13" t="s">
        <v>3</v>
      </c>
      <c r="F9" s="14" t="s">
        <v>15</v>
      </c>
      <c r="G9" s="14" t="s">
        <v>16</v>
      </c>
      <c r="H9" s="15" t="s">
        <v>4</v>
      </c>
    </row>
    <row r="10" spans="1:8">
      <c r="A10" s="32">
        <v>1</v>
      </c>
      <c r="B10" s="178" t="s">
        <v>83</v>
      </c>
      <c r="C10" s="179"/>
      <c r="D10" s="179"/>
      <c r="E10" s="179"/>
      <c r="F10" s="179"/>
      <c r="G10" s="179"/>
      <c r="H10" s="180"/>
    </row>
    <row r="11" spans="1:8">
      <c r="A11" s="33" t="s">
        <v>17</v>
      </c>
      <c r="B11" s="175" t="s">
        <v>22</v>
      </c>
      <c r="C11" s="176"/>
      <c r="D11" s="176"/>
      <c r="E11" s="176"/>
      <c r="F11" s="176"/>
      <c r="G11" s="176"/>
      <c r="H11" s="177"/>
    </row>
    <row r="12" spans="1:8" s="10" customFormat="1" ht="22.5">
      <c r="A12" s="16" t="s">
        <v>18</v>
      </c>
      <c r="B12" s="22" t="s">
        <v>21</v>
      </c>
      <c r="C12" s="31" t="s">
        <v>141</v>
      </c>
      <c r="D12" s="20" t="s">
        <v>80</v>
      </c>
      <c r="E12" s="21">
        <v>6</v>
      </c>
      <c r="F12" s="21"/>
      <c r="G12" s="21">
        <f>F12*1.2698</f>
        <v>0</v>
      </c>
      <c r="H12" s="17">
        <f>ROUND((E12*G12),2)</f>
        <v>0</v>
      </c>
    </row>
    <row r="13" spans="1:8" ht="22.5">
      <c r="A13" s="16" t="s">
        <v>19</v>
      </c>
      <c r="B13" s="22" t="s">
        <v>142</v>
      </c>
      <c r="C13" s="31" t="s">
        <v>143</v>
      </c>
      <c r="D13" s="20" t="s">
        <v>80</v>
      </c>
      <c r="E13" s="21">
        <v>6</v>
      </c>
      <c r="F13" s="21"/>
      <c r="G13" s="21">
        <f t="shared" ref="G13:G15" si="0">F13*1.2698</f>
        <v>0</v>
      </c>
      <c r="H13" s="17">
        <f t="shared" ref="H13:H15" si="1">ROUND((E13*G13),2)</f>
        <v>0</v>
      </c>
    </row>
    <row r="14" spans="1:8" ht="22.5">
      <c r="A14" s="16" t="s">
        <v>148</v>
      </c>
      <c r="B14" s="22" t="s">
        <v>144</v>
      </c>
      <c r="C14" s="31" t="s">
        <v>145</v>
      </c>
      <c r="D14" s="20" t="s">
        <v>80</v>
      </c>
      <c r="E14" s="21">
        <v>6</v>
      </c>
      <c r="F14" s="21"/>
      <c r="G14" s="21">
        <f t="shared" si="0"/>
        <v>0</v>
      </c>
      <c r="H14" s="17">
        <f t="shared" si="1"/>
        <v>0</v>
      </c>
    </row>
    <row r="15" spans="1:8" ht="45">
      <c r="A15" s="16" t="s">
        <v>149</v>
      </c>
      <c r="B15" s="22" t="s">
        <v>146</v>
      </c>
      <c r="C15" s="31" t="s">
        <v>147</v>
      </c>
      <c r="D15" s="20" t="s">
        <v>80</v>
      </c>
      <c r="E15" s="21">
        <v>6</v>
      </c>
      <c r="F15" s="21"/>
      <c r="G15" s="21">
        <f t="shared" si="0"/>
        <v>0</v>
      </c>
      <c r="H15" s="17">
        <f t="shared" si="1"/>
        <v>0</v>
      </c>
    </row>
    <row r="16" spans="1:8" ht="33.75">
      <c r="A16" s="16" t="s">
        <v>150</v>
      </c>
      <c r="B16" s="22" t="s">
        <v>78</v>
      </c>
      <c r="C16" s="31" t="s">
        <v>79</v>
      </c>
      <c r="D16" s="20" t="s">
        <v>80</v>
      </c>
      <c r="E16" s="21">
        <v>6</v>
      </c>
      <c r="F16" s="21"/>
      <c r="G16" s="21">
        <f>F16*1.2698</f>
        <v>0</v>
      </c>
      <c r="H16" s="17">
        <f>ROUND((E16*G16),2)</f>
        <v>0</v>
      </c>
    </row>
    <row r="17" spans="1:8">
      <c r="A17" s="173" t="s">
        <v>7</v>
      </c>
      <c r="B17" s="173"/>
      <c r="C17" s="173"/>
      <c r="D17" s="173"/>
      <c r="E17" s="173"/>
      <c r="F17" s="173"/>
      <c r="G17" s="174"/>
      <c r="H17" s="34">
        <f>SUM(H12:H16)</f>
        <v>0</v>
      </c>
    </row>
    <row r="18" spans="1:8" ht="11.25" customHeight="1">
      <c r="A18" s="32">
        <v>2</v>
      </c>
      <c r="B18" s="175" t="s">
        <v>41</v>
      </c>
      <c r="C18" s="176"/>
      <c r="D18" s="176"/>
      <c r="E18" s="176"/>
      <c r="F18" s="176"/>
      <c r="G18" s="176"/>
      <c r="H18" s="177"/>
    </row>
    <row r="19" spans="1:8">
      <c r="A19" s="33" t="s">
        <v>28</v>
      </c>
      <c r="B19" s="175" t="s">
        <v>58</v>
      </c>
      <c r="C19" s="176"/>
      <c r="D19" s="176"/>
      <c r="E19" s="176"/>
      <c r="F19" s="176"/>
      <c r="G19" s="176"/>
      <c r="H19" s="177"/>
    </row>
    <row r="20" spans="1:8">
      <c r="A20" s="16" t="s">
        <v>29</v>
      </c>
      <c r="B20" s="28" t="s">
        <v>23</v>
      </c>
      <c r="C20" s="29" t="s">
        <v>24</v>
      </c>
      <c r="D20" s="20" t="s">
        <v>25</v>
      </c>
      <c r="E20" s="21">
        <f>30*6</f>
        <v>180</v>
      </c>
      <c r="F20" s="27"/>
      <c r="G20" s="21">
        <f>F20*1.2698</f>
        <v>0</v>
      </c>
      <c r="H20" s="17">
        <f>ROUND((E20*G20),2)</f>
        <v>0</v>
      </c>
    </row>
    <row r="21" spans="1:8">
      <c r="A21" s="173" t="s">
        <v>7</v>
      </c>
      <c r="B21" s="173"/>
      <c r="C21" s="173"/>
      <c r="D21" s="173"/>
      <c r="E21" s="173"/>
      <c r="F21" s="173"/>
      <c r="G21" s="174"/>
      <c r="H21" s="34">
        <f>SUM(H20)</f>
        <v>0</v>
      </c>
    </row>
    <row r="22" spans="1:8">
      <c r="A22" s="170" t="s">
        <v>12</v>
      </c>
      <c r="B22" s="171"/>
      <c r="C22" s="171"/>
      <c r="D22" s="171"/>
      <c r="E22" s="171"/>
      <c r="F22" s="171"/>
      <c r="G22" s="172"/>
      <c r="H22" s="23">
        <f>H17+H21</f>
        <v>0</v>
      </c>
    </row>
    <row r="31" spans="1:8">
      <c r="D31" s="30"/>
    </row>
    <row r="32" spans="1:8">
      <c r="D32" s="30"/>
    </row>
    <row r="33" spans="4:4">
      <c r="D33" s="30"/>
    </row>
    <row r="41" spans="4:4">
      <c r="D41" s="30"/>
    </row>
    <row r="42" spans="4:4">
      <c r="D42" s="30"/>
    </row>
    <row r="43" spans="4:4">
      <c r="D43" s="30"/>
    </row>
  </sheetData>
  <mergeCells count="14">
    <mergeCell ref="B1:H1"/>
    <mergeCell ref="C4:H4"/>
    <mergeCell ref="C7:H7"/>
    <mergeCell ref="C6:H6"/>
    <mergeCell ref="A21:G21"/>
    <mergeCell ref="C5:H5"/>
    <mergeCell ref="C3:H3"/>
    <mergeCell ref="C2:H2"/>
    <mergeCell ref="A22:G22"/>
    <mergeCell ref="A17:G17"/>
    <mergeCell ref="B18:H18"/>
    <mergeCell ref="B10:H10"/>
    <mergeCell ref="B11:H11"/>
    <mergeCell ref="B19:H19"/>
  </mergeCells>
  <printOptions horizontalCentered="1"/>
  <pageMargins left="0.78740157480314965" right="0.19685039370078741" top="0.98425196850393704" bottom="0.59055118110236227" header="0" footer="0.39370078740157483"/>
  <pageSetup paperSize="9" scale="83" fitToHeight="0" orientation="portrait" r:id="rId1"/>
  <headerFooter>
    <oddFooter>&amp;R&amp;"Arial,Negrito itálico"&amp;8Página &amp;P de &amp;N</oddFooter>
  </headerFooter>
  <drawing r:id="rId2"/>
</worksheet>
</file>

<file path=xl/worksheets/sheet3.xml><?xml version="1.0" encoding="utf-8"?>
<worksheet xmlns="http://schemas.openxmlformats.org/spreadsheetml/2006/main" xmlns:r="http://schemas.openxmlformats.org/officeDocument/2006/relationships">
  <dimension ref="A1:H62"/>
  <sheetViews>
    <sheetView showGridLines="0" workbookViewId="0">
      <selection activeCell="H45" sqref="H45"/>
    </sheetView>
  </sheetViews>
  <sheetFormatPr defaultColWidth="9.140625" defaultRowHeight="11.25"/>
  <cols>
    <col min="1" max="1" width="6.5703125" style="18" customWidth="1"/>
    <col min="2" max="2" width="12.140625" style="30" customWidth="1"/>
    <col min="3" max="3" width="36.5703125" style="18" bestFit="1" customWidth="1"/>
    <col min="4" max="4" width="9.140625" style="18" bestFit="1" customWidth="1"/>
    <col min="5" max="5" width="10.140625" style="6" bestFit="1" customWidth="1"/>
    <col min="6" max="6" width="10.140625" style="6" customWidth="1"/>
    <col min="7" max="7" width="10.85546875" style="6" bestFit="1" customWidth="1"/>
    <col min="8" max="8" width="13.42578125" style="6" customWidth="1"/>
    <col min="9" max="16384" width="9.140625" style="18"/>
  </cols>
  <sheetData>
    <row r="1" spans="1:8">
      <c r="A1" s="1"/>
      <c r="B1" s="181" t="str">
        <f>Canteiro!B1</f>
        <v>Data: 15/12/2025</v>
      </c>
      <c r="C1" s="181"/>
      <c r="D1" s="181"/>
      <c r="E1" s="181"/>
      <c r="F1" s="181"/>
      <c r="G1" s="181"/>
      <c r="H1" s="182"/>
    </row>
    <row r="2" spans="1:8" s="8" customFormat="1" ht="18" customHeight="1">
      <c r="A2" s="7"/>
      <c r="C2" s="183" t="s">
        <v>0</v>
      </c>
      <c r="D2" s="183"/>
      <c r="E2" s="183"/>
      <c r="F2" s="183"/>
      <c r="G2" s="183"/>
      <c r="H2" s="184"/>
    </row>
    <row r="3" spans="1:8" s="8" customFormat="1" ht="18" customHeight="1">
      <c r="A3" s="7"/>
      <c r="C3" s="183" t="s">
        <v>42</v>
      </c>
      <c r="D3" s="183"/>
      <c r="E3" s="183"/>
      <c r="F3" s="183"/>
      <c r="G3" s="183"/>
      <c r="H3" s="184"/>
    </row>
    <row r="4" spans="1:8" s="8" customFormat="1" ht="33" customHeight="1">
      <c r="A4" s="7"/>
      <c r="C4" s="183" t="str">
        <f>Resumo!B5</f>
        <v>PESQUISA, LOCALIZAÇÃO E CORREÇÃO DE VAZAMENTOS NÃO APARENTES NO SISTEMA DE ABASTECIMENTO DE ÁGUA</v>
      </c>
      <c r="D4" s="183"/>
      <c r="E4" s="183"/>
      <c r="F4" s="183"/>
      <c r="G4" s="183"/>
      <c r="H4" s="184"/>
    </row>
    <row r="5" spans="1:8" s="8" customFormat="1" ht="15">
      <c r="A5" s="7"/>
      <c r="C5" s="183" t="s">
        <v>140</v>
      </c>
      <c r="D5" s="183"/>
      <c r="E5" s="183"/>
      <c r="F5" s="183"/>
      <c r="G5" s="183"/>
      <c r="H5" s="184"/>
    </row>
    <row r="6" spans="1:8" ht="15.75" customHeight="1">
      <c r="A6" s="2"/>
      <c r="C6" s="187" t="str">
        <f>Canteiro!C6</f>
        <v>Leis Sociais = 92,70% | BDI = 26,98% - obras e serviços</v>
      </c>
      <c r="D6" s="187"/>
      <c r="E6" s="187"/>
      <c r="F6" s="187"/>
      <c r="G6" s="187"/>
      <c r="H6" s="188"/>
    </row>
    <row r="7" spans="1:8" ht="15.75" customHeight="1">
      <c r="A7" s="3"/>
      <c r="B7" s="85"/>
      <c r="C7" s="185" t="str">
        <f>Canteiro!C7</f>
        <v>DATA BASE - REGIÃO: SINAPI/SP Set/25; CDHU Set/2025; SABESP Set/25</v>
      </c>
      <c r="D7" s="185"/>
      <c r="E7" s="185"/>
      <c r="F7" s="185"/>
      <c r="G7" s="185"/>
      <c r="H7" s="186"/>
    </row>
    <row r="8" spans="1:8">
      <c r="A8" s="4"/>
      <c r="B8" s="9"/>
      <c r="C8" s="4"/>
      <c r="D8" s="4"/>
      <c r="E8" s="5"/>
      <c r="F8" s="5"/>
      <c r="G8" s="5"/>
      <c r="H8" s="5"/>
    </row>
    <row r="9" spans="1:8" s="10" customFormat="1" ht="33.75">
      <c r="A9" s="12" t="s">
        <v>14</v>
      </c>
      <c r="B9" s="12" t="s">
        <v>66</v>
      </c>
      <c r="C9" s="11" t="s">
        <v>1</v>
      </c>
      <c r="D9" s="12" t="s">
        <v>2</v>
      </c>
      <c r="E9" s="13" t="s">
        <v>3</v>
      </c>
      <c r="F9" s="14" t="s">
        <v>15</v>
      </c>
      <c r="G9" s="14" t="s">
        <v>16</v>
      </c>
      <c r="H9" s="13" t="s">
        <v>4</v>
      </c>
    </row>
    <row r="10" spans="1:8" ht="11.25" customHeight="1">
      <c r="A10" s="123">
        <v>1</v>
      </c>
      <c r="B10" s="192" t="s">
        <v>228</v>
      </c>
      <c r="C10" s="193"/>
      <c r="D10" s="193"/>
      <c r="E10" s="193"/>
      <c r="F10" s="193"/>
      <c r="G10" s="193"/>
      <c r="H10" s="194"/>
    </row>
    <row r="11" spans="1:8" ht="22.5">
      <c r="A11" s="120" t="s">
        <v>17</v>
      </c>
      <c r="B11" s="28" t="s">
        <v>227</v>
      </c>
      <c r="C11" s="29" t="s">
        <v>26</v>
      </c>
      <c r="D11" s="117" t="s">
        <v>25</v>
      </c>
      <c r="E11" s="118">
        <f>15/60</f>
        <v>0.25</v>
      </c>
      <c r="F11" s="118"/>
      <c r="G11" s="118">
        <f>F11*1.2698</f>
        <v>0</v>
      </c>
      <c r="H11" s="121">
        <f>ROUND((E11*G11),2)</f>
        <v>0</v>
      </c>
    </row>
    <row r="12" spans="1:8" ht="22.5">
      <c r="A12" s="120" t="s">
        <v>27</v>
      </c>
      <c r="B12" s="147" t="s">
        <v>251</v>
      </c>
      <c r="C12" s="148" t="s">
        <v>252</v>
      </c>
      <c r="D12" s="117" t="s">
        <v>25</v>
      </c>
      <c r="E12" s="118">
        <v>0.25</v>
      </c>
      <c r="F12" s="118"/>
      <c r="G12" s="118">
        <f t="shared" ref="G12" si="0">F12*1.2698</f>
        <v>0</v>
      </c>
      <c r="H12" s="121">
        <f t="shared" ref="H12" si="1">ROUND((E12*G12),2)</f>
        <v>0</v>
      </c>
    </row>
    <row r="13" spans="1:8">
      <c r="A13" s="189" t="s">
        <v>7</v>
      </c>
      <c r="B13" s="190"/>
      <c r="C13" s="190"/>
      <c r="D13" s="190"/>
      <c r="E13" s="190"/>
      <c r="F13" s="190"/>
      <c r="G13" s="191"/>
      <c r="H13" s="122">
        <f>SUM(H11:H12)</f>
        <v>0</v>
      </c>
    </row>
    <row r="14" spans="1:8">
      <c r="A14" s="189" t="s">
        <v>110</v>
      </c>
      <c r="B14" s="190"/>
      <c r="C14" s="190"/>
      <c r="D14" s="190"/>
      <c r="E14" s="190"/>
      <c r="F14" s="190"/>
      <c r="G14" s="191"/>
      <c r="H14" s="143">
        <v>11800</v>
      </c>
    </row>
    <row r="15" spans="1:8">
      <c r="A15" s="189" t="s">
        <v>111</v>
      </c>
      <c r="B15" s="190"/>
      <c r="C15" s="190"/>
      <c r="D15" s="190"/>
      <c r="E15" s="190"/>
      <c r="F15" s="190"/>
      <c r="G15" s="191"/>
      <c r="H15" s="122">
        <f>ROUND((H14*H13),2)</f>
        <v>0</v>
      </c>
    </row>
    <row r="16" spans="1:8" ht="11.25" customHeight="1">
      <c r="A16" s="123">
        <v>2</v>
      </c>
      <c r="B16" s="192" t="s">
        <v>241</v>
      </c>
      <c r="C16" s="193"/>
      <c r="D16" s="193"/>
      <c r="E16" s="193"/>
      <c r="F16" s="193"/>
      <c r="G16" s="193"/>
      <c r="H16" s="194"/>
    </row>
    <row r="17" spans="1:8" ht="22.5">
      <c r="A17" s="120" t="s">
        <v>28</v>
      </c>
      <c r="B17" s="28" t="s">
        <v>227</v>
      </c>
      <c r="C17" s="29" t="s">
        <v>26</v>
      </c>
      <c r="D17" s="117" t="s">
        <v>25</v>
      </c>
      <c r="E17" s="118">
        <f>15/60</f>
        <v>0.25</v>
      </c>
      <c r="F17" s="118"/>
      <c r="G17" s="118">
        <f>F17*1.2698</f>
        <v>0</v>
      </c>
      <c r="H17" s="121">
        <f>ROUND((E17*G17),2)</f>
        <v>0</v>
      </c>
    </row>
    <row r="18" spans="1:8" ht="22.5">
      <c r="A18" s="120" t="s">
        <v>30</v>
      </c>
      <c r="B18" s="147" t="s">
        <v>251</v>
      </c>
      <c r="C18" s="148" t="s">
        <v>252</v>
      </c>
      <c r="D18" s="117" t="s">
        <v>25</v>
      </c>
      <c r="E18" s="118">
        <v>0.25</v>
      </c>
      <c r="F18" s="118"/>
      <c r="G18" s="118">
        <f t="shared" ref="G18" si="2">F18*1.2698</f>
        <v>0</v>
      </c>
      <c r="H18" s="121">
        <f t="shared" ref="H18" si="3">ROUND((E18*G18),2)</f>
        <v>0</v>
      </c>
    </row>
    <row r="19" spans="1:8">
      <c r="A19" s="189" t="s">
        <v>7</v>
      </c>
      <c r="B19" s="190"/>
      <c r="C19" s="190"/>
      <c r="D19" s="190"/>
      <c r="E19" s="190"/>
      <c r="F19" s="190"/>
      <c r="G19" s="191"/>
      <c r="H19" s="122">
        <f>SUM(H17:H18)</f>
        <v>0</v>
      </c>
    </row>
    <row r="20" spans="1:8">
      <c r="A20" s="189" t="s">
        <v>110</v>
      </c>
      <c r="B20" s="190"/>
      <c r="C20" s="190"/>
      <c r="D20" s="190"/>
      <c r="E20" s="190"/>
      <c r="F20" s="190"/>
      <c r="G20" s="191"/>
      <c r="H20" s="143">
        <v>11800</v>
      </c>
    </row>
    <row r="21" spans="1:8">
      <c r="A21" s="189" t="s">
        <v>111</v>
      </c>
      <c r="B21" s="190"/>
      <c r="C21" s="190"/>
      <c r="D21" s="190"/>
      <c r="E21" s="190"/>
      <c r="F21" s="190"/>
      <c r="G21" s="191"/>
      <c r="H21" s="122">
        <f>ROUND((H20*H19),2)</f>
        <v>0</v>
      </c>
    </row>
    <row r="22" spans="1:8" ht="11.25" customHeight="1">
      <c r="A22" s="123">
        <v>3</v>
      </c>
      <c r="B22" s="192" t="s">
        <v>237</v>
      </c>
      <c r="C22" s="193"/>
      <c r="D22" s="193"/>
      <c r="E22" s="193"/>
      <c r="F22" s="193"/>
      <c r="G22" s="193"/>
      <c r="H22" s="194"/>
    </row>
    <row r="23" spans="1:8" ht="22.5">
      <c r="A23" s="120" t="s">
        <v>32</v>
      </c>
      <c r="B23" s="28" t="s">
        <v>108</v>
      </c>
      <c r="C23" s="29" t="s">
        <v>121</v>
      </c>
      <c r="D23" s="117" t="s">
        <v>25</v>
      </c>
      <c r="E23" s="118">
        <v>6</v>
      </c>
      <c r="F23" s="118"/>
      <c r="G23" s="118">
        <f t="shared" ref="G23:G27" si="4">F23*1.2698</f>
        <v>0</v>
      </c>
      <c r="H23" s="121">
        <f t="shared" ref="H23:H27" si="5">ROUND((E23*G23),2)</f>
        <v>0</v>
      </c>
    </row>
    <row r="24" spans="1:8" ht="22.5">
      <c r="A24" s="120" t="s">
        <v>96</v>
      </c>
      <c r="B24" s="28" t="s">
        <v>98</v>
      </c>
      <c r="C24" s="29" t="s">
        <v>99</v>
      </c>
      <c r="D24" s="117" t="s">
        <v>25</v>
      </c>
      <c r="E24" s="118">
        <v>2</v>
      </c>
      <c r="F24" s="118"/>
      <c r="G24" s="118">
        <f t="shared" si="4"/>
        <v>0</v>
      </c>
      <c r="H24" s="121">
        <f t="shared" si="5"/>
        <v>0</v>
      </c>
    </row>
    <row r="25" spans="1:8">
      <c r="A25" s="120" t="s">
        <v>97</v>
      </c>
      <c r="B25" s="152" t="s">
        <v>122</v>
      </c>
      <c r="C25" s="153" t="s">
        <v>102</v>
      </c>
      <c r="D25" s="154" t="s">
        <v>25</v>
      </c>
      <c r="E25" s="155">
        <v>0.25</v>
      </c>
      <c r="F25" s="155"/>
      <c r="G25" s="155">
        <f>F25*1.2698</f>
        <v>0</v>
      </c>
      <c r="H25" s="156">
        <f>ROUND((E25*G25),2)</f>
        <v>0</v>
      </c>
    </row>
    <row r="26" spans="1:8">
      <c r="A26" s="120" t="s">
        <v>196</v>
      </c>
      <c r="B26" s="157" t="s">
        <v>23</v>
      </c>
      <c r="C26" s="158" t="s">
        <v>24</v>
      </c>
      <c r="D26" s="154" t="s">
        <v>25</v>
      </c>
      <c r="E26" s="155">
        <v>0.5</v>
      </c>
      <c r="F26" s="155"/>
      <c r="G26" s="155">
        <f>F26*1.2698</f>
        <v>0</v>
      </c>
      <c r="H26" s="156">
        <f>ROUND((E26*G26),2)</f>
        <v>0</v>
      </c>
    </row>
    <row r="27" spans="1:8" ht="22.5">
      <c r="A27" s="120" t="s">
        <v>628</v>
      </c>
      <c r="B27" s="147" t="s">
        <v>235</v>
      </c>
      <c r="C27" s="148" t="s">
        <v>236</v>
      </c>
      <c r="D27" s="117" t="s">
        <v>25</v>
      </c>
      <c r="E27" s="118">
        <v>1.5</v>
      </c>
      <c r="F27" s="118"/>
      <c r="G27" s="118">
        <f t="shared" si="4"/>
        <v>0</v>
      </c>
      <c r="H27" s="121">
        <f t="shared" si="5"/>
        <v>0</v>
      </c>
    </row>
    <row r="28" spans="1:8">
      <c r="A28" s="189" t="s">
        <v>7</v>
      </c>
      <c r="B28" s="190"/>
      <c r="C28" s="190"/>
      <c r="D28" s="190"/>
      <c r="E28" s="190"/>
      <c r="F28" s="190"/>
      <c r="G28" s="191"/>
      <c r="H28" s="122">
        <f>SUM(H23:H27)</f>
        <v>0</v>
      </c>
    </row>
    <row r="29" spans="1:8">
      <c r="A29" s="189" t="s">
        <v>125</v>
      </c>
      <c r="B29" s="190"/>
      <c r="C29" s="190"/>
      <c r="D29" s="190"/>
      <c r="E29" s="190"/>
      <c r="F29" s="190"/>
      <c r="G29" s="191"/>
      <c r="H29" s="143">
        <v>1180</v>
      </c>
    </row>
    <row r="30" spans="1:8">
      <c r="A30" s="189" t="s">
        <v>111</v>
      </c>
      <c r="B30" s="190"/>
      <c r="C30" s="190"/>
      <c r="D30" s="190"/>
      <c r="E30" s="190"/>
      <c r="F30" s="190"/>
      <c r="G30" s="191"/>
      <c r="H30" s="122">
        <f>ROUND((H29*H28),2)</f>
        <v>0</v>
      </c>
    </row>
    <row r="31" spans="1:8" ht="11.25" customHeight="1">
      <c r="A31" s="123">
        <v>4</v>
      </c>
      <c r="B31" s="192" t="s">
        <v>123</v>
      </c>
      <c r="C31" s="193"/>
      <c r="D31" s="193"/>
      <c r="E31" s="193"/>
      <c r="F31" s="193"/>
      <c r="G31" s="193"/>
      <c r="H31" s="194"/>
    </row>
    <row r="32" spans="1:8" ht="22.5">
      <c r="A32" s="120" t="s">
        <v>34</v>
      </c>
      <c r="B32" s="28" t="s">
        <v>98</v>
      </c>
      <c r="C32" s="29" t="s">
        <v>99</v>
      </c>
      <c r="D32" s="117" t="s">
        <v>25</v>
      </c>
      <c r="E32" s="118">
        <v>0.5</v>
      </c>
      <c r="F32" s="118"/>
      <c r="G32" s="118">
        <f t="shared" ref="G32" si="6">F32*1.2698</f>
        <v>0</v>
      </c>
      <c r="H32" s="121">
        <f t="shared" ref="H32" si="7">ROUND((E32*G32),2)</f>
        <v>0</v>
      </c>
    </row>
    <row r="33" spans="1:8" ht="22.5">
      <c r="A33" s="120" t="s">
        <v>36</v>
      </c>
      <c r="B33" s="28" t="s">
        <v>227</v>
      </c>
      <c r="C33" s="29" t="s">
        <v>26</v>
      </c>
      <c r="D33" s="117" t="s">
        <v>25</v>
      </c>
      <c r="E33" s="118">
        <f>E32</f>
        <v>0.5</v>
      </c>
      <c r="F33" s="118"/>
      <c r="G33" s="118">
        <f>F33*1.2698</f>
        <v>0</v>
      </c>
      <c r="H33" s="121">
        <f>ROUND((E33*G33),2)</f>
        <v>0</v>
      </c>
    </row>
    <row r="34" spans="1:8" ht="22.5">
      <c r="A34" s="120" t="s">
        <v>113</v>
      </c>
      <c r="B34" s="147" t="s">
        <v>235</v>
      </c>
      <c r="C34" s="148" t="s">
        <v>236</v>
      </c>
      <c r="D34" s="117" t="s">
        <v>25</v>
      </c>
      <c r="E34" s="118">
        <v>0.25</v>
      </c>
      <c r="F34" s="118"/>
      <c r="G34" s="118">
        <f t="shared" ref="G34" si="8">F34*1.2698</f>
        <v>0</v>
      </c>
      <c r="H34" s="121">
        <f t="shared" ref="H34" si="9">ROUND((E34*G34),2)</f>
        <v>0</v>
      </c>
    </row>
    <row r="35" spans="1:8">
      <c r="A35" s="189" t="s">
        <v>7</v>
      </c>
      <c r="B35" s="190"/>
      <c r="C35" s="190"/>
      <c r="D35" s="190"/>
      <c r="E35" s="190"/>
      <c r="F35" s="190"/>
      <c r="G35" s="191"/>
      <c r="H35" s="122">
        <f>SUM(H32:H34)</f>
        <v>0</v>
      </c>
    </row>
    <row r="36" spans="1:8">
      <c r="A36" s="189" t="s">
        <v>110</v>
      </c>
      <c r="B36" s="190"/>
      <c r="C36" s="190"/>
      <c r="D36" s="190"/>
      <c r="E36" s="190"/>
      <c r="F36" s="190"/>
      <c r="G36" s="191"/>
      <c r="H36" s="143">
        <v>3150</v>
      </c>
    </row>
    <row r="37" spans="1:8">
      <c r="A37" s="189" t="s">
        <v>111</v>
      </c>
      <c r="B37" s="190"/>
      <c r="C37" s="190"/>
      <c r="D37" s="190"/>
      <c r="E37" s="190"/>
      <c r="F37" s="190"/>
      <c r="G37" s="191"/>
      <c r="H37" s="122">
        <f>ROUND((H36*H35),2)</f>
        <v>0</v>
      </c>
    </row>
    <row r="38" spans="1:8" ht="11.25" customHeight="1">
      <c r="A38" s="123">
        <v>5</v>
      </c>
      <c r="B38" s="192" t="s">
        <v>240</v>
      </c>
      <c r="C38" s="193"/>
      <c r="D38" s="193"/>
      <c r="E38" s="193"/>
      <c r="F38" s="193"/>
      <c r="G38" s="193"/>
      <c r="H38" s="194"/>
    </row>
    <row r="39" spans="1:8" ht="22.5">
      <c r="A39" s="120" t="s">
        <v>38</v>
      </c>
      <c r="B39" s="28" t="s">
        <v>108</v>
      </c>
      <c r="C39" s="29" t="s">
        <v>121</v>
      </c>
      <c r="D39" s="117" t="s">
        <v>25</v>
      </c>
      <c r="E39" s="118">
        <v>4</v>
      </c>
      <c r="F39" s="118"/>
      <c r="G39" s="118">
        <f t="shared" ref="G39:G41" si="10">F39*1.2698</f>
        <v>0</v>
      </c>
      <c r="H39" s="121">
        <f t="shared" ref="H39:H41" si="11">ROUND((E39*G39),2)</f>
        <v>0</v>
      </c>
    </row>
    <row r="40" spans="1:8" ht="22.5">
      <c r="A40" s="120" t="s">
        <v>39</v>
      </c>
      <c r="B40" s="28" t="s">
        <v>98</v>
      </c>
      <c r="C40" s="29" t="s">
        <v>99</v>
      </c>
      <c r="D40" s="117" t="s">
        <v>25</v>
      </c>
      <c r="E40" s="118">
        <v>1.5</v>
      </c>
      <c r="F40" s="118"/>
      <c r="G40" s="118">
        <f t="shared" si="10"/>
        <v>0</v>
      </c>
      <c r="H40" s="121">
        <f t="shared" si="11"/>
        <v>0</v>
      </c>
    </row>
    <row r="41" spans="1:8" ht="22.5">
      <c r="A41" s="120" t="s">
        <v>40</v>
      </c>
      <c r="B41" s="147" t="s">
        <v>235</v>
      </c>
      <c r="C41" s="148" t="s">
        <v>236</v>
      </c>
      <c r="D41" s="117" t="s">
        <v>25</v>
      </c>
      <c r="E41" s="118">
        <v>1</v>
      </c>
      <c r="F41" s="118"/>
      <c r="G41" s="118">
        <f t="shared" si="10"/>
        <v>0</v>
      </c>
      <c r="H41" s="121">
        <f t="shared" si="11"/>
        <v>0</v>
      </c>
    </row>
    <row r="42" spans="1:8">
      <c r="A42" s="189" t="s">
        <v>7</v>
      </c>
      <c r="B42" s="190"/>
      <c r="C42" s="190"/>
      <c r="D42" s="190"/>
      <c r="E42" s="190"/>
      <c r="F42" s="190"/>
      <c r="G42" s="191"/>
      <c r="H42" s="122">
        <f>SUM(H39:H41)</f>
        <v>0</v>
      </c>
    </row>
    <row r="43" spans="1:8">
      <c r="A43" s="189" t="s">
        <v>125</v>
      </c>
      <c r="B43" s="190"/>
      <c r="C43" s="190"/>
      <c r="D43" s="190"/>
      <c r="E43" s="190"/>
      <c r="F43" s="190"/>
      <c r="G43" s="191"/>
      <c r="H43" s="143">
        <v>354</v>
      </c>
    </row>
    <row r="44" spans="1:8">
      <c r="A44" s="189" t="s">
        <v>111</v>
      </c>
      <c r="B44" s="190"/>
      <c r="C44" s="190"/>
      <c r="D44" s="190"/>
      <c r="E44" s="190"/>
      <c r="F44" s="190"/>
      <c r="G44" s="191"/>
      <c r="H44" s="122">
        <f>ROUND((H43*H42),2)</f>
        <v>0</v>
      </c>
    </row>
    <row r="45" spans="1:8" s="95" customFormat="1" ht="18" customHeight="1">
      <c r="A45" s="195" t="s">
        <v>12</v>
      </c>
      <c r="B45" s="196"/>
      <c r="C45" s="196"/>
      <c r="D45" s="196"/>
      <c r="E45" s="196"/>
      <c r="F45" s="196"/>
      <c r="G45" s="197"/>
      <c r="H45" s="127">
        <f>H44+H37+H30+H21+H15</f>
        <v>0</v>
      </c>
    </row>
    <row r="51" spans="4:4" s="18" customFormat="1">
      <c r="D51" s="30"/>
    </row>
    <row r="52" spans="4:4" s="18" customFormat="1">
      <c r="D52" s="30"/>
    </row>
    <row r="53" spans="4:4" s="18" customFormat="1">
      <c r="D53" s="30"/>
    </row>
    <row r="60" spans="4:4" s="18" customFormat="1">
      <c r="D60" s="30"/>
    </row>
    <row r="61" spans="4:4" s="18" customFormat="1">
      <c r="D61" s="30"/>
    </row>
    <row r="62" spans="4:4" s="18" customFormat="1">
      <c r="D62" s="30"/>
    </row>
  </sheetData>
  <mergeCells count="28">
    <mergeCell ref="A45:G45"/>
    <mergeCell ref="A14:G14"/>
    <mergeCell ref="A15:G15"/>
    <mergeCell ref="B1:H1"/>
    <mergeCell ref="C7:H7"/>
    <mergeCell ref="C6:H6"/>
    <mergeCell ref="C5:H5"/>
    <mergeCell ref="C4:H4"/>
    <mergeCell ref="C3:H3"/>
    <mergeCell ref="C2:H2"/>
    <mergeCell ref="A13:G13"/>
    <mergeCell ref="B10:H10"/>
    <mergeCell ref="A30:G30"/>
    <mergeCell ref="B31:H31"/>
    <mergeCell ref="A35:G35"/>
    <mergeCell ref="B16:H16"/>
    <mergeCell ref="A19:G19"/>
    <mergeCell ref="A20:G20"/>
    <mergeCell ref="A21:G21"/>
    <mergeCell ref="B22:H22"/>
    <mergeCell ref="A29:G29"/>
    <mergeCell ref="A28:G28"/>
    <mergeCell ref="A43:G43"/>
    <mergeCell ref="A44:G44"/>
    <mergeCell ref="A36:G36"/>
    <mergeCell ref="A37:G37"/>
    <mergeCell ref="B38:H38"/>
    <mergeCell ref="A42:G42"/>
  </mergeCells>
  <phoneticPr fontId="45" type="noConversion"/>
  <pageMargins left="0.78740157480314965" right="0.19685039370078741" top="0.98425196850393704" bottom="0.59055118110236227" header="0.31496062992125984" footer="0.31496062992125984"/>
  <pageSetup paperSize="9" scale="85" fitToHeight="0" orientation="portrait" r:id="rId1"/>
  <headerFooter>
    <oddFooter>&amp;R&amp;"Arial,Negrito itálico"&amp;8Página &amp;P de &amp;N</oddFooter>
  </headerFooter>
  <drawing r:id="rId2"/>
</worksheet>
</file>

<file path=xl/worksheets/sheet4.xml><?xml version="1.0" encoding="utf-8"?>
<worksheet xmlns="http://schemas.openxmlformats.org/spreadsheetml/2006/main" xmlns:r="http://schemas.openxmlformats.org/officeDocument/2006/relationships">
  <dimension ref="A1:I490"/>
  <sheetViews>
    <sheetView showGridLines="0" tabSelected="1" topLeftCell="A449" zoomScaleNormal="100" workbookViewId="0">
      <selection activeCell="H471" sqref="H471"/>
    </sheetView>
  </sheetViews>
  <sheetFormatPr defaultColWidth="9.140625" defaultRowHeight="11.25"/>
  <cols>
    <col min="1" max="1" width="6.5703125" style="30" customWidth="1"/>
    <col min="2" max="2" width="12.140625" style="30" customWidth="1"/>
    <col min="3" max="3" width="36.5703125" style="18" bestFit="1" customWidth="1"/>
    <col min="4" max="4" width="9.140625" style="18" bestFit="1" customWidth="1"/>
    <col min="5" max="5" width="10.140625" style="6" bestFit="1" customWidth="1"/>
    <col min="6" max="6" width="10.140625" style="6" customWidth="1"/>
    <col min="7" max="7" width="10.85546875" style="6" bestFit="1" customWidth="1"/>
    <col min="8" max="8" width="12" style="6" customWidth="1"/>
    <col min="9" max="16384" width="9.140625" style="18"/>
  </cols>
  <sheetData>
    <row r="1" spans="1:8">
      <c r="A1" s="1"/>
      <c r="B1" s="181" t="str">
        <f>Canteiro!B1</f>
        <v>Data: 15/12/2025</v>
      </c>
      <c r="C1" s="181"/>
      <c r="D1" s="181"/>
      <c r="E1" s="181"/>
      <c r="F1" s="181"/>
      <c r="G1" s="181"/>
      <c r="H1" s="182"/>
    </row>
    <row r="2" spans="1:8" s="8" customFormat="1" ht="18" customHeight="1">
      <c r="A2" s="7"/>
      <c r="C2" s="183" t="s">
        <v>0</v>
      </c>
      <c r="D2" s="183"/>
      <c r="E2" s="183"/>
      <c r="F2" s="183"/>
      <c r="G2" s="183"/>
      <c r="H2" s="184"/>
    </row>
    <row r="3" spans="1:8" s="8" customFormat="1" ht="18" customHeight="1">
      <c r="A3" s="7"/>
      <c r="C3" s="183" t="s">
        <v>42</v>
      </c>
      <c r="D3" s="183"/>
      <c r="E3" s="183"/>
      <c r="F3" s="183"/>
      <c r="G3" s="183"/>
      <c r="H3" s="184"/>
    </row>
    <row r="4" spans="1:8" s="8" customFormat="1" ht="27.75" customHeight="1">
      <c r="A4" s="7"/>
      <c r="C4" s="183" t="str">
        <f>Resumo!B5</f>
        <v>PESQUISA, LOCALIZAÇÃO E CORREÇÃO DE VAZAMENTOS NÃO APARENTES NO SISTEMA DE ABASTECIMENTO DE ÁGUA</v>
      </c>
      <c r="D4" s="183"/>
      <c r="E4" s="183"/>
      <c r="F4" s="183"/>
      <c r="G4" s="183"/>
      <c r="H4" s="184"/>
    </row>
    <row r="5" spans="1:8" s="8" customFormat="1" ht="15">
      <c r="A5" s="7"/>
      <c r="C5" s="183" t="s">
        <v>151</v>
      </c>
      <c r="D5" s="183"/>
      <c r="E5" s="183"/>
      <c r="F5" s="183"/>
      <c r="G5" s="183"/>
      <c r="H5" s="184"/>
    </row>
    <row r="6" spans="1:8" ht="15.75" customHeight="1">
      <c r="A6" s="2"/>
      <c r="C6" s="187" t="str">
        <f>Canteiro!C6</f>
        <v>Leis Sociais = 92,70% | BDI = 26,98% - obras e serviços</v>
      </c>
      <c r="D6" s="187"/>
      <c r="E6" s="187"/>
      <c r="F6" s="187"/>
      <c r="G6" s="187"/>
      <c r="H6" s="188"/>
    </row>
    <row r="7" spans="1:8" ht="15.75" customHeight="1">
      <c r="A7" s="3"/>
      <c r="B7" s="85"/>
      <c r="C7" s="185" t="str">
        <f>Canteiro!C7</f>
        <v>DATA BASE - REGIÃO: SINAPI/SP Set/25; CDHU Set/2025; SABESP Set/25</v>
      </c>
      <c r="D7" s="185"/>
      <c r="E7" s="185"/>
      <c r="F7" s="185"/>
      <c r="G7" s="185"/>
      <c r="H7" s="186"/>
    </row>
    <row r="8" spans="1:8">
      <c r="A8" s="9"/>
      <c r="B8" s="9"/>
      <c r="C8" s="4"/>
      <c r="D8" s="4"/>
      <c r="E8" s="5"/>
      <c r="F8" s="5"/>
      <c r="G8" s="5"/>
      <c r="H8" s="5"/>
    </row>
    <row r="9" spans="1:8" s="10" customFormat="1" ht="33.75">
      <c r="A9" s="12" t="s">
        <v>14</v>
      </c>
      <c r="B9" s="12" t="s">
        <v>66</v>
      </c>
      <c r="C9" s="11" t="s">
        <v>1</v>
      </c>
      <c r="D9" s="12" t="s">
        <v>2</v>
      </c>
      <c r="E9" s="13" t="s">
        <v>3</v>
      </c>
      <c r="F9" s="14" t="s">
        <v>15</v>
      </c>
      <c r="G9" s="14" t="s">
        <v>16</v>
      </c>
      <c r="H9" s="13" t="s">
        <v>4</v>
      </c>
    </row>
    <row r="10" spans="1:8" s="95" customFormat="1" ht="17.25" customHeight="1">
      <c r="A10" s="151">
        <v>1</v>
      </c>
      <c r="B10" s="207" t="s">
        <v>359</v>
      </c>
      <c r="C10" s="208"/>
      <c r="D10" s="208"/>
      <c r="E10" s="208"/>
      <c r="F10" s="208"/>
      <c r="G10" s="208"/>
      <c r="H10" s="209"/>
    </row>
    <row r="11" spans="1:8" s="95" customFormat="1" ht="17.25" customHeight="1">
      <c r="A11" s="144" t="s">
        <v>17</v>
      </c>
      <c r="B11" s="204" t="s">
        <v>255</v>
      </c>
      <c r="C11" s="205"/>
      <c r="D11" s="205"/>
      <c r="E11" s="205"/>
      <c r="F11" s="205"/>
      <c r="G11" s="205"/>
      <c r="H11" s="206"/>
    </row>
    <row r="12" spans="1:8" ht="11.25" customHeight="1">
      <c r="A12" s="145" t="s">
        <v>18</v>
      </c>
      <c r="B12" s="178" t="s">
        <v>152</v>
      </c>
      <c r="C12" s="179"/>
      <c r="D12" s="179"/>
      <c r="E12" s="179"/>
      <c r="F12" s="179"/>
      <c r="G12" s="179"/>
      <c r="H12" s="180"/>
    </row>
    <row r="13" spans="1:8" ht="22.5">
      <c r="A13" s="22" t="s">
        <v>360</v>
      </c>
      <c r="B13" s="106" t="s">
        <v>87</v>
      </c>
      <c r="C13" s="107" t="s">
        <v>88</v>
      </c>
      <c r="D13" s="20" t="s">
        <v>5</v>
      </c>
      <c r="E13" s="21">
        <v>2</v>
      </c>
      <c r="F13" s="21"/>
      <c r="G13" s="21">
        <f>F13*1.2698</f>
        <v>0</v>
      </c>
      <c r="H13" s="17">
        <f>ROUND((E13*G13),2)</f>
        <v>0</v>
      </c>
    </row>
    <row r="14" spans="1:8" ht="11.25" customHeight="1">
      <c r="A14" s="145" t="s">
        <v>19</v>
      </c>
      <c r="B14" s="178" t="s">
        <v>153</v>
      </c>
      <c r="C14" s="179"/>
      <c r="D14" s="179"/>
      <c r="E14" s="179"/>
      <c r="F14" s="179"/>
      <c r="G14" s="179"/>
      <c r="H14" s="180"/>
    </row>
    <row r="15" spans="1:8" ht="45">
      <c r="A15" s="89" t="s">
        <v>361</v>
      </c>
      <c r="B15" s="89" t="s">
        <v>216</v>
      </c>
      <c r="C15" s="87" t="s">
        <v>215</v>
      </c>
      <c r="D15" s="20" t="s">
        <v>6</v>
      </c>
      <c r="E15" s="88">
        <f>2*1</f>
        <v>2</v>
      </c>
      <c r="F15" s="88"/>
      <c r="G15" s="88">
        <f>F15*1.2698</f>
        <v>0</v>
      </c>
      <c r="H15" s="108">
        <f>ROUND((E15*G15),2)</f>
        <v>0</v>
      </c>
    </row>
    <row r="16" spans="1:8" ht="11.25" customHeight="1">
      <c r="A16" s="146" t="s">
        <v>148</v>
      </c>
      <c r="B16" s="198" t="s">
        <v>73</v>
      </c>
      <c r="C16" s="199"/>
      <c r="D16" s="199"/>
      <c r="E16" s="199"/>
      <c r="F16" s="199"/>
      <c r="G16" s="199"/>
      <c r="H16" s="200"/>
    </row>
    <row r="17" spans="1:9" ht="45">
      <c r="A17" s="22" t="s">
        <v>362</v>
      </c>
      <c r="B17" s="22" t="s">
        <v>154</v>
      </c>
      <c r="C17" s="19" t="s">
        <v>74</v>
      </c>
      <c r="D17" s="20" t="s">
        <v>9</v>
      </c>
      <c r="E17" s="38">
        <f>(E15*0.15)</f>
        <v>0.3</v>
      </c>
      <c r="F17" s="21"/>
      <c r="G17" s="21">
        <f>F17*1.2698</f>
        <v>0</v>
      </c>
      <c r="H17" s="17">
        <f>ROUND((E17*G17),2)</f>
        <v>0</v>
      </c>
    </row>
    <row r="18" spans="1:9" ht="33.75">
      <c r="A18" s="22" t="s">
        <v>363</v>
      </c>
      <c r="B18" s="22" t="s">
        <v>155</v>
      </c>
      <c r="C18" s="19" t="s">
        <v>75</v>
      </c>
      <c r="D18" s="20" t="s">
        <v>11</v>
      </c>
      <c r="E18" s="21">
        <f>E17*20</f>
        <v>6</v>
      </c>
      <c r="F18" s="21"/>
      <c r="G18" s="21">
        <f>F18*1.2698</f>
        <v>0</v>
      </c>
      <c r="H18" s="17">
        <f>ROUND((E18*G18),2)</f>
        <v>0</v>
      </c>
    </row>
    <row r="19" spans="1:9" ht="22.5">
      <c r="A19" s="22" t="s">
        <v>364</v>
      </c>
      <c r="B19" s="78" t="s">
        <v>156</v>
      </c>
      <c r="C19" s="79" t="s">
        <v>76</v>
      </c>
      <c r="D19" s="80" t="s">
        <v>10</v>
      </c>
      <c r="E19" s="38">
        <f>E17*2.4</f>
        <v>0.72</v>
      </c>
      <c r="F19" s="38"/>
      <c r="G19" s="21">
        <f>F19*1.2698</f>
        <v>0</v>
      </c>
      <c r="H19" s="17">
        <f>ROUND((E19*G19),2)</f>
        <v>0</v>
      </c>
      <c r="I19" s="6"/>
    </row>
    <row r="20" spans="1:9" ht="11.25" customHeight="1">
      <c r="A20" s="146" t="s">
        <v>149</v>
      </c>
      <c r="B20" s="198" t="s">
        <v>8</v>
      </c>
      <c r="C20" s="199"/>
      <c r="D20" s="199"/>
      <c r="E20" s="199"/>
      <c r="F20" s="199"/>
      <c r="G20" s="199"/>
      <c r="H20" s="200"/>
    </row>
    <row r="21" spans="1:9">
      <c r="A21" s="22" t="s">
        <v>365</v>
      </c>
      <c r="B21" s="22" t="s">
        <v>157</v>
      </c>
      <c r="C21" s="19" t="s">
        <v>158</v>
      </c>
      <c r="D21" s="20" t="s">
        <v>9</v>
      </c>
      <c r="E21" s="21">
        <f>2*1*1</f>
        <v>2</v>
      </c>
      <c r="F21" s="26"/>
      <c r="G21" s="21">
        <f>F21*1.2698</f>
        <v>0</v>
      </c>
      <c r="H21" s="17">
        <f>ROUND((E21*G21),2)</f>
        <v>0</v>
      </c>
    </row>
    <row r="22" spans="1:9" ht="33.75">
      <c r="A22" s="22" t="s">
        <v>366</v>
      </c>
      <c r="B22" s="22" t="s">
        <v>159</v>
      </c>
      <c r="C22" s="19" t="s">
        <v>160</v>
      </c>
      <c r="D22" s="20" t="s">
        <v>9</v>
      </c>
      <c r="E22" s="21">
        <f>E21</f>
        <v>2</v>
      </c>
      <c r="F22" s="26"/>
      <c r="G22" s="21">
        <f>F22*1.2698</f>
        <v>0</v>
      </c>
      <c r="H22" s="17">
        <f>ROUND((E22*G22),2)</f>
        <v>0</v>
      </c>
      <c r="I22" s="10"/>
    </row>
    <row r="23" spans="1:9" ht="11.25" customHeight="1">
      <c r="A23" s="146" t="s">
        <v>150</v>
      </c>
      <c r="B23" s="198" t="s">
        <v>161</v>
      </c>
      <c r="C23" s="199"/>
      <c r="D23" s="199"/>
      <c r="E23" s="199"/>
      <c r="F23" s="199"/>
      <c r="G23" s="199"/>
      <c r="H23" s="200"/>
    </row>
    <row r="24" spans="1:9" ht="33.75">
      <c r="A24" s="22" t="s">
        <v>367</v>
      </c>
      <c r="B24" s="22" t="s">
        <v>162</v>
      </c>
      <c r="C24" s="19" t="s">
        <v>163</v>
      </c>
      <c r="D24" s="20" t="s">
        <v>20</v>
      </c>
      <c r="E24" s="21">
        <v>1</v>
      </c>
      <c r="F24" s="128"/>
      <c r="G24" s="21">
        <f>F24*1.2698</f>
        <v>0</v>
      </c>
      <c r="H24" s="17">
        <f>ROUND((E24*G24),2)</f>
        <v>0</v>
      </c>
    </row>
    <row r="25" spans="1:9" ht="33.75">
      <c r="A25" s="22" t="s">
        <v>368</v>
      </c>
      <c r="B25" s="22" t="s">
        <v>164</v>
      </c>
      <c r="C25" s="19" t="s">
        <v>165</v>
      </c>
      <c r="D25" s="20" t="s">
        <v>20</v>
      </c>
      <c r="E25" s="21">
        <v>1</v>
      </c>
      <c r="F25" s="128"/>
      <c r="G25" s="21">
        <f t="shared" ref="G25:G28" si="0">F25*1.2698</f>
        <v>0</v>
      </c>
      <c r="H25" s="17">
        <f t="shared" ref="H25:H28" si="1">ROUND((E25*G25),2)</f>
        <v>0</v>
      </c>
    </row>
    <row r="26" spans="1:9" ht="33.75">
      <c r="A26" s="22" t="s">
        <v>369</v>
      </c>
      <c r="B26" s="22" t="s">
        <v>166</v>
      </c>
      <c r="C26" s="19" t="s">
        <v>167</v>
      </c>
      <c r="D26" s="20" t="s">
        <v>20</v>
      </c>
      <c r="E26" s="21">
        <v>1</v>
      </c>
      <c r="F26" s="128"/>
      <c r="G26" s="21">
        <f t="shared" si="0"/>
        <v>0</v>
      </c>
      <c r="H26" s="17">
        <f t="shared" si="1"/>
        <v>0</v>
      </c>
    </row>
    <row r="27" spans="1:9" ht="33.75">
      <c r="A27" s="22" t="s">
        <v>370</v>
      </c>
      <c r="B27" s="22" t="s">
        <v>168</v>
      </c>
      <c r="C27" s="19" t="s">
        <v>169</v>
      </c>
      <c r="D27" s="20" t="s">
        <v>20</v>
      </c>
      <c r="E27" s="21">
        <v>1</v>
      </c>
      <c r="F27" s="128"/>
      <c r="G27" s="21">
        <f t="shared" si="0"/>
        <v>0</v>
      </c>
      <c r="H27" s="17">
        <f t="shared" si="1"/>
        <v>0</v>
      </c>
    </row>
    <row r="28" spans="1:9" ht="33.75">
      <c r="A28" s="22" t="s">
        <v>371</v>
      </c>
      <c r="B28" s="22" t="s">
        <v>170</v>
      </c>
      <c r="C28" s="19" t="s">
        <v>171</v>
      </c>
      <c r="D28" s="20" t="s">
        <v>20</v>
      </c>
      <c r="E28" s="21">
        <v>1</v>
      </c>
      <c r="F28" s="128"/>
      <c r="G28" s="21">
        <f t="shared" si="0"/>
        <v>0</v>
      </c>
      <c r="H28" s="17">
        <f t="shared" si="1"/>
        <v>0</v>
      </c>
    </row>
    <row r="29" spans="1:9" ht="22.5">
      <c r="A29" s="22" t="s">
        <v>372</v>
      </c>
      <c r="B29" s="22" t="s">
        <v>172</v>
      </c>
      <c r="C29" s="19" t="s">
        <v>173</v>
      </c>
      <c r="D29" s="20" t="s">
        <v>5</v>
      </c>
      <c r="E29" s="21">
        <v>3</v>
      </c>
      <c r="F29" s="26"/>
      <c r="G29" s="21">
        <f>F29*1.2698</f>
        <v>0</v>
      </c>
      <c r="H29" s="17">
        <f>ROUND((E29*G29),2)</f>
        <v>0</v>
      </c>
      <c r="I29" s="10"/>
    </row>
    <row r="30" spans="1:9">
      <c r="A30" s="190" t="s">
        <v>7</v>
      </c>
      <c r="B30" s="190"/>
      <c r="C30" s="190"/>
      <c r="D30" s="190"/>
      <c r="E30" s="190"/>
      <c r="F30" s="190"/>
      <c r="G30" s="191"/>
      <c r="H30" s="34">
        <f>SUM(H10:H29)</f>
        <v>0</v>
      </c>
    </row>
    <row r="31" spans="1:9">
      <c r="A31" s="189" t="s">
        <v>110</v>
      </c>
      <c r="B31" s="190"/>
      <c r="C31" s="190"/>
      <c r="D31" s="190"/>
      <c r="E31" s="190"/>
      <c r="F31" s="190"/>
      <c r="G31" s="191"/>
      <c r="H31" s="143">
        <v>50</v>
      </c>
    </row>
    <row r="32" spans="1:9">
      <c r="A32" s="189" t="s">
        <v>111</v>
      </c>
      <c r="B32" s="190"/>
      <c r="C32" s="190"/>
      <c r="D32" s="190"/>
      <c r="E32" s="190"/>
      <c r="F32" s="190"/>
      <c r="G32" s="191"/>
      <c r="H32" s="122">
        <f>ROUND((H31*H30),2)</f>
        <v>0</v>
      </c>
    </row>
    <row r="33" spans="1:9" s="95" customFormat="1" ht="17.25" customHeight="1">
      <c r="A33" s="144" t="s">
        <v>27</v>
      </c>
      <c r="B33" s="204" t="s">
        <v>256</v>
      </c>
      <c r="C33" s="205"/>
      <c r="D33" s="205"/>
      <c r="E33" s="205"/>
      <c r="F33" s="205"/>
      <c r="G33" s="205"/>
      <c r="H33" s="206"/>
    </row>
    <row r="34" spans="1:9" ht="11.25" customHeight="1">
      <c r="A34" s="145" t="s">
        <v>67</v>
      </c>
      <c r="B34" s="178" t="s">
        <v>152</v>
      </c>
      <c r="C34" s="179"/>
      <c r="D34" s="179"/>
      <c r="E34" s="179"/>
      <c r="F34" s="179"/>
      <c r="G34" s="179"/>
      <c r="H34" s="180"/>
    </row>
    <row r="35" spans="1:9" ht="22.5">
      <c r="A35" s="22" t="s">
        <v>373</v>
      </c>
      <c r="B35" s="106" t="s">
        <v>87</v>
      </c>
      <c r="C35" s="107" t="s">
        <v>88</v>
      </c>
      <c r="D35" s="20" t="s">
        <v>5</v>
      </c>
      <c r="E35" s="21">
        <f>12*2</f>
        <v>24</v>
      </c>
      <c r="F35" s="21"/>
      <c r="G35" s="21">
        <f>F35*1.2698</f>
        <v>0</v>
      </c>
      <c r="H35" s="17">
        <f>ROUND((E35*G35),2)</f>
        <v>0</v>
      </c>
    </row>
    <row r="36" spans="1:9" ht="11.25" customHeight="1">
      <c r="A36" s="145" t="s">
        <v>374</v>
      </c>
      <c r="B36" s="178" t="s">
        <v>153</v>
      </c>
      <c r="C36" s="179"/>
      <c r="D36" s="179"/>
      <c r="E36" s="179"/>
      <c r="F36" s="179"/>
      <c r="G36" s="179"/>
      <c r="H36" s="180"/>
    </row>
    <row r="37" spans="1:9" ht="45">
      <c r="A37" s="89" t="s">
        <v>375</v>
      </c>
      <c r="B37" s="89" t="s">
        <v>216</v>
      </c>
      <c r="C37" s="87" t="s">
        <v>215</v>
      </c>
      <c r="D37" s="20" t="s">
        <v>6</v>
      </c>
      <c r="E37" s="88">
        <f>1.5*1</f>
        <v>1.5</v>
      </c>
      <c r="F37" s="88"/>
      <c r="G37" s="88">
        <f>F37*1.2698</f>
        <v>0</v>
      </c>
      <c r="H37" s="108">
        <f>ROUND((E37*G37),2)</f>
        <v>0</v>
      </c>
    </row>
    <row r="38" spans="1:9" ht="33.75">
      <c r="A38" s="89" t="s">
        <v>376</v>
      </c>
      <c r="B38" s="89" t="s">
        <v>70</v>
      </c>
      <c r="C38" s="87" t="s">
        <v>71</v>
      </c>
      <c r="D38" s="86" t="s">
        <v>6</v>
      </c>
      <c r="E38" s="88">
        <f>1.5*1</f>
        <v>1.5</v>
      </c>
      <c r="F38" s="88"/>
      <c r="G38" s="88">
        <f>F38*1.2698</f>
        <v>0</v>
      </c>
      <c r="H38" s="108">
        <f>ROUND((E38*G38),2)</f>
        <v>0</v>
      </c>
    </row>
    <row r="39" spans="1:9" ht="11.25" customHeight="1">
      <c r="A39" s="146" t="s">
        <v>377</v>
      </c>
      <c r="B39" s="198" t="s">
        <v>73</v>
      </c>
      <c r="C39" s="199"/>
      <c r="D39" s="199"/>
      <c r="E39" s="199"/>
      <c r="F39" s="199"/>
      <c r="G39" s="199"/>
      <c r="H39" s="200"/>
    </row>
    <row r="40" spans="1:9" ht="45">
      <c r="A40" s="22" t="s">
        <v>378</v>
      </c>
      <c r="B40" s="22" t="s">
        <v>154</v>
      </c>
      <c r="C40" s="19" t="s">
        <v>74</v>
      </c>
      <c r="D40" s="20" t="s">
        <v>9</v>
      </c>
      <c r="E40" s="38">
        <f>(E37+E38)*0.15</f>
        <v>0.44999999999999996</v>
      </c>
      <c r="F40" s="21"/>
      <c r="G40" s="21">
        <f>F40*1.2698</f>
        <v>0</v>
      </c>
      <c r="H40" s="17">
        <f>ROUND((E40*G40),2)</f>
        <v>0</v>
      </c>
    </row>
    <row r="41" spans="1:9" ht="33.75">
      <c r="A41" s="22" t="s">
        <v>379</v>
      </c>
      <c r="B41" s="22" t="s">
        <v>155</v>
      </c>
      <c r="C41" s="19" t="s">
        <v>75</v>
      </c>
      <c r="D41" s="20" t="s">
        <v>11</v>
      </c>
      <c r="E41" s="21">
        <f>E40*20</f>
        <v>9</v>
      </c>
      <c r="F41" s="21"/>
      <c r="G41" s="21">
        <f>F41*1.2698</f>
        <v>0</v>
      </c>
      <c r="H41" s="17">
        <f>ROUND((E41*G41),2)</f>
        <v>0</v>
      </c>
    </row>
    <row r="42" spans="1:9" ht="22.5">
      <c r="A42" s="22" t="s">
        <v>380</v>
      </c>
      <c r="B42" s="78" t="s">
        <v>156</v>
      </c>
      <c r="C42" s="79" t="s">
        <v>76</v>
      </c>
      <c r="D42" s="80" t="s">
        <v>10</v>
      </c>
      <c r="E42" s="38">
        <f>E40*2.4</f>
        <v>1.0799999999999998</v>
      </c>
      <c r="F42" s="38"/>
      <c r="G42" s="21">
        <f>F42*1.2698</f>
        <v>0</v>
      </c>
      <c r="H42" s="17">
        <f>ROUND((E42*G42),2)</f>
        <v>0</v>
      </c>
      <c r="I42" s="6"/>
    </row>
    <row r="43" spans="1:9" ht="11.25" customHeight="1">
      <c r="A43" s="146" t="s">
        <v>381</v>
      </c>
      <c r="B43" s="198" t="s">
        <v>161</v>
      </c>
      <c r="C43" s="199"/>
      <c r="D43" s="199"/>
      <c r="E43" s="199"/>
      <c r="F43" s="199"/>
      <c r="G43" s="199"/>
      <c r="H43" s="200"/>
    </row>
    <row r="44" spans="1:9" ht="33.75">
      <c r="A44" s="22" t="s">
        <v>382</v>
      </c>
      <c r="B44" s="22" t="s">
        <v>162</v>
      </c>
      <c r="C44" s="19" t="s">
        <v>163</v>
      </c>
      <c r="D44" s="20" t="s">
        <v>20</v>
      </c>
      <c r="E44" s="21">
        <v>1</v>
      </c>
      <c r="F44" s="128"/>
      <c r="G44" s="21">
        <f>F44*1.2698</f>
        <v>0</v>
      </c>
      <c r="H44" s="17">
        <f>ROUND((E44*G44),2)</f>
        <v>0</v>
      </c>
    </row>
    <row r="45" spans="1:9" ht="33.75">
      <c r="A45" s="22" t="s">
        <v>383</v>
      </c>
      <c r="B45" s="22" t="s">
        <v>164</v>
      </c>
      <c r="C45" s="19" t="s">
        <v>165</v>
      </c>
      <c r="D45" s="20" t="s">
        <v>20</v>
      </c>
      <c r="E45" s="21">
        <v>1</v>
      </c>
      <c r="F45" s="128"/>
      <c r="G45" s="21">
        <f t="shared" ref="G45:G48" si="2">F45*1.2698</f>
        <v>0</v>
      </c>
      <c r="H45" s="17">
        <f t="shared" ref="H45:H48" si="3">ROUND((E45*G45),2)</f>
        <v>0</v>
      </c>
    </row>
    <row r="46" spans="1:9" ht="33.75">
      <c r="A46" s="22" t="s">
        <v>384</v>
      </c>
      <c r="B46" s="22" t="s">
        <v>166</v>
      </c>
      <c r="C46" s="19" t="s">
        <v>167</v>
      </c>
      <c r="D46" s="20" t="s">
        <v>20</v>
      </c>
      <c r="E46" s="21">
        <v>1</v>
      </c>
      <c r="F46" s="128"/>
      <c r="G46" s="21">
        <f t="shared" si="2"/>
        <v>0</v>
      </c>
      <c r="H46" s="17">
        <f t="shared" si="3"/>
        <v>0</v>
      </c>
    </row>
    <row r="47" spans="1:9" ht="33.75">
      <c r="A47" s="22" t="s">
        <v>385</v>
      </c>
      <c r="B47" s="22" t="s">
        <v>168</v>
      </c>
      <c r="C47" s="19" t="s">
        <v>169</v>
      </c>
      <c r="D47" s="20" t="s">
        <v>20</v>
      </c>
      <c r="E47" s="21">
        <v>1</v>
      </c>
      <c r="F47" s="128"/>
      <c r="G47" s="21">
        <f t="shared" si="2"/>
        <v>0</v>
      </c>
      <c r="H47" s="17">
        <f t="shared" si="3"/>
        <v>0</v>
      </c>
    </row>
    <row r="48" spans="1:9" ht="33.75">
      <c r="A48" s="22" t="s">
        <v>386</v>
      </c>
      <c r="B48" s="22" t="s">
        <v>170</v>
      </c>
      <c r="C48" s="19" t="s">
        <v>171</v>
      </c>
      <c r="D48" s="20" t="s">
        <v>20</v>
      </c>
      <c r="E48" s="21">
        <v>1</v>
      </c>
      <c r="F48" s="128"/>
      <c r="G48" s="21">
        <f t="shared" si="2"/>
        <v>0</v>
      </c>
      <c r="H48" s="17">
        <f t="shared" si="3"/>
        <v>0</v>
      </c>
    </row>
    <row r="49" spans="1:9" ht="33.75">
      <c r="A49" s="22" t="s">
        <v>387</v>
      </c>
      <c r="B49" s="22" t="s">
        <v>180</v>
      </c>
      <c r="C49" s="19" t="s">
        <v>181</v>
      </c>
      <c r="D49" s="20" t="s">
        <v>5</v>
      </c>
      <c r="E49" s="21">
        <f>7.5+0.6</f>
        <v>8.1</v>
      </c>
      <c r="F49" s="26"/>
      <c r="G49" s="21">
        <f>F49*1.2698</f>
        <v>0</v>
      </c>
      <c r="H49" s="17">
        <f>ROUND((E49*G49),2)</f>
        <v>0</v>
      </c>
      <c r="I49" s="10"/>
    </row>
    <row r="50" spans="1:9" ht="45">
      <c r="A50" s="22" t="s">
        <v>388</v>
      </c>
      <c r="B50" s="22" t="s">
        <v>172</v>
      </c>
      <c r="C50" s="19" t="s">
        <v>182</v>
      </c>
      <c r="D50" s="20" t="s">
        <v>20</v>
      </c>
      <c r="E50" s="21">
        <v>1</v>
      </c>
      <c r="F50" s="26"/>
      <c r="G50" s="21">
        <f>F50*1.2698</f>
        <v>0</v>
      </c>
      <c r="H50" s="17">
        <f>ROUND((E50*G50),2)</f>
        <v>0</v>
      </c>
      <c r="I50" s="10"/>
    </row>
    <row r="51" spans="1:9">
      <c r="A51" s="190" t="s">
        <v>7</v>
      </c>
      <c r="B51" s="190"/>
      <c r="C51" s="190"/>
      <c r="D51" s="190"/>
      <c r="E51" s="190"/>
      <c r="F51" s="190"/>
      <c r="G51" s="191"/>
      <c r="H51" s="34">
        <f>SUM(H33:H50)</f>
        <v>0</v>
      </c>
    </row>
    <row r="52" spans="1:9">
      <c r="A52" s="189" t="s">
        <v>110</v>
      </c>
      <c r="B52" s="190"/>
      <c r="C52" s="190"/>
      <c r="D52" s="190"/>
      <c r="E52" s="190"/>
      <c r="F52" s="190"/>
      <c r="G52" s="191"/>
      <c r="H52" s="143">
        <v>912</v>
      </c>
    </row>
    <row r="53" spans="1:9">
      <c r="A53" s="189" t="s">
        <v>111</v>
      </c>
      <c r="B53" s="190"/>
      <c r="C53" s="190"/>
      <c r="D53" s="190"/>
      <c r="E53" s="190"/>
      <c r="F53" s="190"/>
      <c r="G53" s="191"/>
      <c r="H53" s="122">
        <f>ROUND((H52*H51),2)</f>
        <v>0</v>
      </c>
    </row>
    <row r="54" spans="1:9" s="95" customFormat="1" ht="17.25" customHeight="1">
      <c r="A54" s="144" t="s">
        <v>68</v>
      </c>
      <c r="B54" s="204" t="s">
        <v>259</v>
      </c>
      <c r="C54" s="205"/>
      <c r="D54" s="205"/>
      <c r="E54" s="205"/>
      <c r="F54" s="205"/>
      <c r="G54" s="205"/>
      <c r="H54" s="206"/>
    </row>
    <row r="55" spans="1:9" ht="11.25" customHeight="1">
      <c r="A55" s="145" t="s">
        <v>69</v>
      </c>
      <c r="B55" s="178" t="s">
        <v>152</v>
      </c>
      <c r="C55" s="179"/>
      <c r="D55" s="179"/>
      <c r="E55" s="179"/>
      <c r="F55" s="179"/>
      <c r="G55" s="179"/>
      <c r="H55" s="180"/>
    </row>
    <row r="56" spans="1:9" ht="22.5">
      <c r="A56" s="22" t="s">
        <v>614</v>
      </c>
      <c r="B56" s="106" t="s">
        <v>87</v>
      </c>
      <c r="C56" s="107" t="s">
        <v>88</v>
      </c>
      <c r="D56" s="20" t="s">
        <v>5</v>
      </c>
      <c r="E56" s="21">
        <v>2</v>
      </c>
      <c r="F56" s="21"/>
      <c r="G56" s="21">
        <f>F56*1.2698</f>
        <v>0</v>
      </c>
      <c r="H56" s="17">
        <f>ROUND((E56*G56),2)</f>
        <v>0</v>
      </c>
    </row>
    <row r="57" spans="1:9" ht="11.25" customHeight="1">
      <c r="A57" s="145" t="s">
        <v>72</v>
      </c>
      <c r="B57" s="178" t="s">
        <v>153</v>
      </c>
      <c r="C57" s="179"/>
      <c r="D57" s="179"/>
      <c r="E57" s="179"/>
      <c r="F57" s="179"/>
      <c r="G57" s="179"/>
      <c r="H57" s="180"/>
    </row>
    <row r="58" spans="1:9" ht="45">
      <c r="A58" s="89" t="s">
        <v>615</v>
      </c>
      <c r="B58" s="89" t="s">
        <v>216</v>
      </c>
      <c r="C58" s="87" t="s">
        <v>215</v>
      </c>
      <c r="D58" s="20" t="s">
        <v>6</v>
      </c>
      <c r="E58" s="88">
        <f>1*1</f>
        <v>1</v>
      </c>
      <c r="F58" s="88"/>
      <c r="G58" s="88">
        <f>F58*1.2698</f>
        <v>0</v>
      </c>
      <c r="H58" s="108">
        <f>ROUND((E58*G58),2)</f>
        <v>0</v>
      </c>
    </row>
    <row r="59" spans="1:9" ht="11.25" customHeight="1">
      <c r="A59" s="146" t="s">
        <v>77</v>
      </c>
      <c r="B59" s="198" t="s">
        <v>73</v>
      </c>
      <c r="C59" s="199"/>
      <c r="D59" s="199"/>
      <c r="E59" s="199"/>
      <c r="F59" s="199"/>
      <c r="G59" s="199"/>
      <c r="H59" s="200"/>
    </row>
    <row r="60" spans="1:9" ht="45">
      <c r="A60" s="22" t="s">
        <v>616</v>
      </c>
      <c r="B60" s="22" t="s">
        <v>154</v>
      </c>
      <c r="C60" s="19" t="s">
        <v>74</v>
      </c>
      <c r="D60" s="20" t="s">
        <v>9</v>
      </c>
      <c r="E60" s="38">
        <f>((E58)*0.15)</f>
        <v>0.15</v>
      </c>
      <c r="F60" s="21"/>
      <c r="G60" s="21">
        <f>F60*1.2698</f>
        <v>0</v>
      </c>
      <c r="H60" s="17">
        <f>ROUND((E60*G60),2)</f>
        <v>0</v>
      </c>
    </row>
    <row r="61" spans="1:9" ht="33.75">
      <c r="A61" s="22" t="s">
        <v>617</v>
      </c>
      <c r="B61" s="22" t="s">
        <v>155</v>
      </c>
      <c r="C61" s="19" t="s">
        <v>75</v>
      </c>
      <c r="D61" s="20" t="s">
        <v>11</v>
      </c>
      <c r="E61" s="21">
        <f>E60*20</f>
        <v>3</v>
      </c>
      <c r="F61" s="21"/>
      <c r="G61" s="21">
        <f>F61*1.2698</f>
        <v>0</v>
      </c>
      <c r="H61" s="17">
        <f>ROUND((E61*G61),2)</f>
        <v>0</v>
      </c>
    </row>
    <row r="62" spans="1:9" ht="22.5">
      <c r="A62" s="22" t="s">
        <v>618</v>
      </c>
      <c r="B62" s="78" t="s">
        <v>156</v>
      </c>
      <c r="C62" s="79" t="s">
        <v>76</v>
      </c>
      <c r="D62" s="80" t="s">
        <v>10</v>
      </c>
      <c r="E62" s="38">
        <f>E60*2.4</f>
        <v>0.36</v>
      </c>
      <c r="F62" s="38"/>
      <c r="G62" s="21">
        <f>F62*1.2698</f>
        <v>0</v>
      </c>
      <c r="H62" s="17">
        <f>ROUND((E62*G62),2)</f>
        <v>0</v>
      </c>
      <c r="I62" s="6"/>
    </row>
    <row r="63" spans="1:9" ht="11.25" customHeight="1">
      <c r="A63" s="146" t="s">
        <v>619</v>
      </c>
      <c r="B63" s="198" t="s">
        <v>8</v>
      </c>
      <c r="C63" s="199"/>
      <c r="D63" s="199"/>
      <c r="E63" s="199"/>
      <c r="F63" s="199"/>
      <c r="G63" s="199"/>
      <c r="H63" s="200"/>
    </row>
    <row r="64" spans="1:9">
      <c r="A64" s="22" t="s">
        <v>620</v>
      </c>
      <c r="B64" s="22" t="s">
        <v>157</v>
      </c>
      <c r="C64" s="19" t="s">
        <v>158</v>
      </c>
      <c r="D64" s="20" t="s">
        <v>9</v>
      </c>
      <c r="E64" s="21">
        <f>1*1*0.8</f>
        <v>0.8</v>
      </c>
      <c r="F64" s="26"/>
      <c r="G64" s="21">
        <f>F64*1.2698</f>
        <v>0</v>
      </c>
      <c r="H64" s="17">
        <f>ROUND((E64*G64),2)</f>
        <v>0</v>
      </c>
    </row>
    <row r="65" spans="1:9" ht="33.75">
      <c r="A65" s="22" t="s">
        <v>621</v>
      </c>
      <c r="B65" s="22" t="s">
        <v>159</v>
      </c>
      <c r="C65" s="19" t="s">
        <v>160</v>
      </c>
      <c r="D65" s="20" t="s">
        <v>9</v>
      </c>
      <c r="E65" s="21">
        <f>E64</f>
        <v>0.8</v>
      </c>
      <c r="F65" s="26"/>
      <c r="G65" s="21">
        <f>F65*1.2698</f>
        <v>0</v>
      </c>
      <c r="H65" s="17">
        <f>ROUND((E65*G65),2)</f>
        <v>0</v>
      </c>
      <c r="I65" s="10"/>
    </row>
    <row r="66" spans="1:9" ht="11.25" customHeight="1">
      <c r="A66" s="146" t="s">
        <v>622</v>
      </c>
      <c r="B66" s="198" t="s">
        <v>209</v>
      </c>
      <c r="C66" s="199"/>
      <c r="D66" s="199"/>
      <c r="E66" s="199"/>
      <c r="F66" s="199"/>
      <c r="G66" s="199"/>
      <c r="H66" s="200"/>
    </row>
    <row r="67" spans="1:9" ht="22.5">
      <c r="A67" s="22" t="s">
        <v>623</v>
      </c>
      <c r="B67" s="22" t="s">
        <v>210</v>
      </c>
      <c r="C67" s="19" t="s">
        <v>211</v>
      </c>
      <c r="D67" s="20" t="s">
        <v>20</v>
      </c>
      <c r="E67" s="21">
        <v>1</v>
      </c>
      <c r="F67" s="128"/>
      <c r="G67" s="21">
        <f>F67*1.2698</f>
        <v>0</v>
      </c>
      <c r="H67" s="17">
        <f>ROUND((E67*G67),2)</f>
        <v>0</v>
      </c>
    </row>
    <row r="68" spans="1:9" ht="22.5">
      <c r="A68" s="22" t="s">
        <v>624</v>
      </c>
      <c r="B68" s="22" t="s">
        <v>212</v>
      </c>
      <c r="C68" s="19" t="s">
        <v>213</v>
      </c>
      <c r="D68" s="20" t="s">
        <v>20</v>
      </c>
      <c r="E68" s="21">
        <v>1</v>
      </c>
      <c r="F68" s="128"/>
      <c r="G68" s="21">
        <f t="shared" ref="G68:G70" si="4">F68*1.2698</f>
        <v>0</v>
      </c>
      <c r="H68" s="17">
        <f t="shared" ref="H68:H70" si="5">ROUND((E68*G68),2)</f>
        <v>0</v>
      </c>
    </row>
    <row r="69" spans="1:9" ht="33.75">
      <c r="A69" s="22" t="s">
        <v>625</v>
      </c>
      <c r="B69" s="22" t="s">
        <v>164</v>
      </c>
      <c r="C69" s="19" t="s">
        <v>165</v>
      </c>
      <c r="D69" s="20" t="s">
        <v>20</v>
      </c>
      <c r="E69" s="21">
        <v>1</v>
      </c>
      <c r="F69" s="128"/>
      <c r="G69" s="21">
        <f t="shared" si="4"/>
        <v>0</v>
      </c>
      <c r="H69" s="17">
        <f t="shared" si="5"/>
        <v>0</v>
      </c>
    </row>
    <row r="70" spans="1:9" ht="33.75">
      <c r="A70" s="22" t="s">
        <v>626</v>
      </c>
      <c r="B70" s="22" t="s">
        <v>166</v>
      </c>
      <c r="C70" s="19" t="s">
        <v>167</v>
      </c>
      <c r="D70" s="20" t="s">
        <v>20</v>
      </c>
      <c r="E70" s="21">
        <v>1</v>
      </c>
      <c r="F70" s="128"/>
      <c r="G70" s="21">
        <f t="shared" si="4"/>
        <v>0</v>
      </c>
      <c r="H70" s="17">
        <f t="shared" si="5"/>
        <v>0</v>
      </c>
    </row>
    <row r="71" spans="1:9" ht="22.5">
      <c r="A71" s="22" t="s">
        <v>627</v>
      </c>
      <c r="B71" s="22" t="s">
        <v>172</v>
      </c>
      <c r="C71" s="19" t="s">
        <v>173</v>
      </c>
      <c r="D71" s="20" t="s">
        <v>5</v>
      </c>
      <c r="E71" s="21">
        <v>1</v>
      </c>
      <c r="F71" s="26"/>
      <c r="G71" s="21">
        <f>F71*1.2698</f>
        <v>0</v>
      </c>
      <c r="H71" s="17">
        <f>ROUND((E71*G71),2)</f>
        <v>0</v>
      </c>
      <c r="I71" s="10"/>
    </row>
    <row r="72" spans="1:9">
      <c r="A72" s="190" t="s">
        <v>7</v>
      </c>
      <c r="B72" s="190"/>
      <c r="C72" s="190"/>
      <c r="D72" s="190"/>
      <c r="E72" s="190"/>
      <c r="F72" s="190"/>
      <c r="G72" s="191"/>
      <c r="H72" s="34">
        <f>SUM(H54:H71)</f>
        <v>0</v>
      </c>
    </row>
    <row r="73" spans="1:9">
      <c r="A73" s="189" t="s">
        <v>110</v>
      </c>
      <c r="B73" s="190"/>
      <c r="C73" s="190"/>
      <c r="D73" s="190"/>
      <c r="E73" s="190"/>
      <c r="F73" s="190"/>
      <c r="G73" s="191"/>
      <c r="H73" s="143">
        <v>100</v>
      </c>
    </row>
    <row r="74" spans="1:9">
      <c r="A74" s="189" t="s">
        <v>111</v>
      </c>
      <c r="B74" s="190"/>
      <c r="C74" s="190"/>
      <c r="D74" s="190"/>
      <c r="E74" s="190"/>
      <c r="F74" s="190"/>
      <c r="G74" s="191"/>
      <c r="H74" s="122">
        <f>ROUND((H73*H72),2)</f>
        <v>0</v>
      </c>
    </row>
    <row r="75" spans="1:9" s="95" customFormat="1" ht="17.25" customHeight="1">
      <c r="A75" s="151">
        <v>2</v>
      </c>
      <c r="B75" s="207" t="s">
        <v>257</v>
      </c>
      <c r="C75" s="208"/>
      <c r="D75" s="208"/>
      <c r="E75" s="208"/>
      <c r="F75" s="208"/>
      <c r="G75" s="208"/>
      <c r="H75" s="209"/>
    </row>
    <row r="76" spans="1:9" s="95" customFormat="1" ht="17.25" customHeight="1">
      <c r="A76" s="144" t="s">
        <v>28</v>
      </c>
      <c r="B76" s="204" t="s">
        <v>293</v>
      </c>
      <c r="C76" s="205"/>
      <c r="D76" s="205"/>
      <c r="E76" s="205"/>
      <c r="F76" s="205"/>
      <c r="G76" s="205"/>
      <c r="H76" s="206"/>
    </row>
    <row r="77" spans="1:9" ht="11.25" customHeight="1">
      <c r="A77" s="145" t="s">
        <v>29</v>
      </c>
      <c r="B77" s="178" t="s">
        <v>152</v>
      </c>
      <c r="C77" s="179"/>
      <c r="D77" s="179"/>
      <c r="E77" s="179"/>
      <c r="F77" s="179"/>
      <c r="G77" s="179"/>
      <c r="H77" s="180"/>
    </row>
    <row r="78" spans="1:9" ht="22.5">
      <c r="A78" s="22" t="s">
        <v>389</v>
      </c>
      <c r="B78" s="106" t="s">
        <v>87</v>
      </c>
      <c r="C78" s="107" t="s">
        <v>88</v>
      </c>
      <c r="D78" s="20" t="s">
        <v>5</v>
      </c>
      <c r="E78" s="21">
        <f>9.5*2</f>
        <v>19</v>
      </c>
      <c r="F78" s="21"/>
      <c r="G78" s="21">
        <f>F78*1.2698</f>
        <v>0</v>
      </c>
      <c r="H78" s="17">
        <f>ROUND((E78*G78),2)</f>
        <v>0</v>
      </c>
    </row>
    <row r="79" spans="1:9" ht="11.25" customHeight="1">
      <c r="A79" s="145" t="s">
        <v>390</v>
      </c>
      <c r="B79" s="178" t="s">
        <v>153</v>
      </c>
      <c r="C79" s="179"/>
      <c r="D79" s="179"/>
      <c r="E79" s="179"/>
      <c r="F79" s="179"/>
      <c r="G79" s="179"/>
      <c r="H79" s="180"/>
    </row>
    <row r="80" spans="1:9" ht="33.75">
      <c r="A80" s="89" t="s">
        <v>391</v>
      </c>
      <c r="B80" s="89" t="s">
        <v>70</v>
      </c>
      <c r="C80" s="87" t="s">
        <v>71</v>
      </c>
      <c r="D80" s="86" t="s">
        <v>6</v>
      </c>
      <c r="E80" s="88">
        <f>2*2</f>
        <v>4</v>
      </c>
      <c r="F80" s="88"/>
      <c r="G80" s="88">
        <f>F80*1.2698</f>
        <v>0</v>
      </c>
      <c r="H80" s="108">
        <f>ROUND((E80*G80),2)</f>
        <v>0</v>
      </c>
    </row>
    <row r="81" spans="1:9" ht="11.25" customHeight="1">
      <c r="A81" s="146" t="s">
        <v>392</v>
      </c>
      <c r="B81" s="198" t="s">
        <v>73</v>
      </c>
      <c r="C81" s="199"/>
      <c r="D81" s="199"/>
      <c r="E81" s="199"/>
      <c r="F81" s="199"/>
      <c r="G81" s="199"/>
      <c r="H81" s="200"/>
    </row>
    <row r="82" spans="1:9" ht="45">
      <c r="A82" s="22" t="s">
        <v>393</v>
      </c>
      <c r="B82" s="22" t="s">
        <v>154</v>
      </c>
      <c r="C82" s="19" t="s">
        <v>74</v>
      </c>
      <c r="D82" s="20" t="s">
        <v>9</v>
      </c>
      <c r="E82" s="38">
        <f>((E80)*0.15)</f>
        <v>0.6</v>
      </c>
      <c r="F82" s="21"/>
      <c r="G82" s="21">
        <f>F82*1.2698</f>
        <v>0</v>
      </c>
      <c r="H82" s="17">
        <f>ROUND((E82*G82),2)</f>
        <v>0</v>
      </c>
    </row>
    <row r="83" spans="1:9" ht="33.75">
      <c r="A83" s="22" t="s">
        <v>394</v>
      </c>
      <c r="B83" s="22" t="s">
        <v>155</v>
      </c>
      <c r="C83" s="19" t="s">
        <v>75</v>
      </c>
      <c r="D83" s="20" t="s">
        <v>11</v>
      </c>
      <c r="E83" s="21">
        <f>E82*20</f>
        <v>12</v>
      </c>
      <c r="F83" s="21"/>
      <c r="G83" s="21">
        <f>F83*1.2698</f>
        <v>0</v>
      </c>
      <c r="H83" s="17">
        <f>ROUND((E83*G83),2)</f>
        <v>0</v>
      </c>
    </row>
    <row r="84" spans="1:9" ht="22.5">
      <c r="A84" s="22" t="s">
        <v>395</v>
      </c>
      <c r="B84" s="78" t="s">
        <v>156</v>
      </c>
      <c r="C84" s="79" t="s">
        <v>76</v>
      </c>
      <c r="D84" s="80" t="s">
        <v>10</v>
      </c>
      <c r="E84" s="38">
        <f>E82*2.4</f>
        <v>1.44</v>
      </c>
      <c r="F84" s="38"/>
      <c r="G84" s="21">
        <f>F84*1.2698</f>
        <v>0</v>
      </c>
      <c r="H84" s="17">
        <f>ROUND((E84*G84),2)</f>
        <v>0</v>
      </c>
      <c r="I84" s="6"/>
    </row>
    <row r="85" spans="1:9" ht="11.25" customHeight="1">
      <c r="A85" s="146" t="s">
        <v>396</v>
      </c>
      <c r="B85" s="198" t="s">
        <v>8</v>
      </c>
      <c r="C85" s="199"/>
      <c r="D85" s="199"/>
      <c r="E85" s="199"/>
      <c r="F85" s="199"/>
      <c r="G85" s="199"/>
      <c r="H85" s="200"/>
    </row>
    <row r="86" spans="1:9" ht="67.5">
      <c r="A86" s="22" t="s">
        <v>397</v>
      </c>
      <c r="B86" s="22" t="s">
        <v>174</v>
      </c>
      <c r="C86" s="19" t="s">
        <v>175</v>
      </c>
      <c r="D86" s="20" t="s">
        <v>9</v>
      </c>
      <c r="E86" s="21">
        <f>2*2*1.5</f>
        <v>6</v>
      </c>
      <c r="F86" s="26"/>
      <c r="G86" s="21">
        <f>F86*1.2698</f>
        <v>0</v>
      </c>
      <c r="H86" s="17">
        <f>ROUND((E86*G86),2)</f>
        <v>0</v>
      </c>
    </row>
    <row r="87" spans="1:9" ht="78.75">
      <c r="A87" s="22" t="s">
        <v>398</v>
      </c>
      <c r="B87" s="22" t="s">
        <v>176</v>
      </c>
      <c r="C87" s="19" t="s">
        <v>199</v>
      </c>
      <c r="D87" s="20" t="s">
        <v>9</v>
      </c>
      <c r="E87" s="21">
        <f>E86</f>
        <v>6</v>
      </c>
      <c r="F87" s="26"/>
      <c r="G87" s="21">
        <f>F87*1.2698</f>
        <v>0</v>
      </c>
      <c r="H87" s="17">
        <f>ROUND((E87*G87),2)</f>
        <v>0</v>
      </c>
      <c r="I87" s="10"/>
    </row>
    <row r="88" spans="1:9" ht="11.25" customHeight="1">
      <c r="A88" s="146" t="s">
        <v>399</v>
      </c>
      <c r="B88" s="198" t="s">
        <v>267</v>
      </c>
      <c r="C88" s="199"/>
      <c r="D88" s="199"/>
      <c r="E88" s="199"/>
      <c r="F88" s="199"/>
      <c r="G88" s="199"/>
      <c r="H88" s="200"/>
    </row>
    <row r="89" spans="1:9" ht="33.75">
      <c r="A89" s="22" t="s">
        <v>400</v>
      </c>
      <c r="B89" s="22" t="s">
        <v>260</v>
      </c>
      <c r="C89" s="19" t="s">
        <v>261</v>
      </c>
      <c r="D89" s="20" t="s">
        <v>20</v>
      </c>
      <c r="E89" s="21">
        <v>2</v>
      </c>
      <c r="F89" s="128"/>
      <c r="G89" s="21">
        <f>F89*1.2698</f>
        <v>0</v>
      </c>
      <c r="H89" s="17">
        <f>ROUND((E89*G89),2)</f>
        <v>0</v>
      </c>
    </row>
    <row r="90" spans="1:9" ht="22.5">
      <c r="A90" s="22" t="s">
        <v>401</v>
      </c>
      <c r="B90" s="22" t="s">
        <v>202</v>
      </c>
      <c r="C90" s="19" t="s">
        <v>262</v>
      </c>
      <c r="D90" s="20" t="s">
        <v>20</v>
      </c>
      <c r="E90" s="21">
        <v>1</v>
      </c>
      <c r="F90" s="21"/>
      <c r="G90" s="21">
        <f t="shared" ref="G90:G92" si="6">F90*1.2698</f>
        <v>0</v>
      </c>
      <c r="H90" s="17">
        <f t="shared" ref="H90:H92" si="7">ROUND((E90*G90),2)</f>
        <v>0</v>
      </c>
    </row>
    <row r="91" spans="1:9" ht="56.25">
      <c r="A91" s="22" t="s">
        <v>402</v>
      </c>
      <c r="B91" s="22" t="s">
        <v>263</v>
      </c>
      <c r="C91" s="19" t="s">
        <v>264</v>
      </c>
      <c r="D91" s="20" t="s">
        <v>5</v>
      </c>
      <c r="E91" s="21">
        <v>1</v>
      </c>
      <c r="F91" s="128"/>
      <c r="G91" s="21">
        <f t="shared" ref="G91" si="8">F91*1.2698</f>
        <v>0</v>
      </c>
      <c r="H91" s="17">
        <f t="shared" ref="H91" si="9">ROUND((E91*G91),2)</f>
        <v>0</v>
      </c>
    </row>
    <row r="92" spans="1:9" ht="22.5">
      <c r="A92" s="22" t="s">
        <v>403</v>
      </c>
      <c r="B92" s="22" t="s">
        <v>265</v>
      </c>
      <c r="C92" s="19" t="s">
        <v>266</v>
      </c>
      <c r="D92" s="20" t="s">
        <v>5</v>
      </c>
      <c r="E92" s="21">
        <v>1</v>
      </c>
      <c r="F92" s="128"/>
      <c r="G92" s="21">
        <f t="shared" si="6"/>
        <v>0</v>
      </c>
      <c r="H92" s="17">
        <f t="shared" si="7"/>
        <v>0</v>
      </c>
    </row>
    <row r="93" spans="1:9">
      <c r="A93" s="190" t="s">
        <v>7</v>
      </c>
      <c r="B93" s="190"/>
      <c r="C93" s="190"/>
      <c r="D93" s="190"/>
      <c r="E93" s="190"/>
      <c r="F93" s="190"/>
      <c r="G93" s="191"/>
      <c r="H93" s="34">
        <f>SUM(H76:H92)</f>
        <v>0</v>
      </c>
    </row>
    <row r="94" spans="1:9" ht="12" customHeight="1">
      <c r="A94" s="189" t="s">
        <v>110</v>
      </c>
      <c r="B94" s="190"/>
      <c r="C94" s="190"/>
      <c r="D94" s="190"/>
      <c r="E94" s="190"/>
      <c r="F94" s="190"/>
      <c r="G94" s="191"/>
      <c r="H94" s="143">
        <v>64</v>
      </c>
    </row>
    <row r="95" spans="1:9">
      <c r="A95" s="189" t="s">
        <v>111</v>
      </c>
      <c r="B95" s="190"/>
      <c r="C95" s="190"/>
      <c r="D95" s="190"/>
      <c r="E95" s="190"/>
      <c r="F95" s="190"/>
      <c r="G95" s="191"/>
      <c r="H95" s="122">
        <f>ROUND((H94*H93),2)</f>
        <v>0</v>
      </c>
    </row>
    <row r="96" spans="1:9" s="95" customFormat="1" ht="17.25" customHeight="1">
      <c r="A96" s="144" t="s">
        <v>30</v>
      </c>
      <c r="B96" s="204" t="s">
        <v>294</v>
      </c>
      <c r="C96" s="205"/>
      <c r="D96" s="205"/>
      <c r="E96" s="205"/>
      <c r="F96" s="205"/>
      <c r="G96" s="205"/>
      <c r="H96" s="206"/>
    </row>
    <row r="97" spans="1:9" ht="11.25" customHeight="1">
      <c r="A97" s="145" t="s">
        <v>31</v>
      </c>
      <c r="B97" s="178" t="s">
        <v>152</v>
      </c>
      <c r="C97" s="179"/>
      <c r="D97" s="179"/>
      <c r="E97" s="179"/>
      <c r="F97" s="179"/>
      <c r="G97" s="179"/>
      <c r="H97" s="180"/>
    </row>
    <row r="98" spans="1:9" ht="22.5">
      <c r="A98" s="22" t="s">
        <v>404</v>
      </c>
      <c r="B98" s="106" t="s">
        <v>87</v>
      </c>
      <c r="C98" s="107" t="s">
        <v>88</v>
      </c>
      <c r="D98" s="20" t="s">
        <v>5</v>
      </c>
      <c r="E98" s="21">
        <f>9.5*2</f>
        <v>19</v>
      </c>
      <c r="F98" s="21"/>
      <c r="G98" s="21">
        <f>F98*1.2698</f>
        <v>0</v>
      </c>
      <c r="H98" s="17">
        <f>ROUND((E98*G98),2)</f>
        <v>0</v>
      </c>
    </row>
    <row r="99" spans="1:9" ht="11.25" customHeight="1">
      <c r="A99" s="145" t="s">
        <v>183</v>
      </c>
      <c r="B99" s="178" t="s">
        <v>153</v>
      </c>
      <c r="C99" s="179"/>
      <c r="D99" s="179"/>
      <c r="E99" s="179"/>
      <c r="F99" s="179"/>
      <c r="G99" s="179"/>
      <c r="H99" s="180"/>
    </row>
    <row r="100" spans="1:9" ht="33.75">
      <c r="A100" s="89" t="s">
        <v>405</v>
      </c>
      <c r="B100" s="89" t="s">
        <v>70</v>
      </c>
      <c r="C100" s="87" t="s">
        <v>71</v>
      </c>
      <c r="D100" s="86" t="s">
        <v>6</v>
      </c>
      <c r="E100" s="88">
        <f>2*2</f>
        <v>4</v>
      </c>
      <c r="F100" s="88"/>
      <c r="G100" s="88">
        <f>F100*1.2698</f>
        <v>0</v>
      </c>
      <c r="H100" s="108">
        <f>ROUND((E100*G100),2)</f>
        <v>0</v>
      </c>
    </row>
    <row r="101" spans="1:9" ht="11.25" customHeight="1">
      <c r="A101" s="146" t="s">
        <v>406</v>
      </c>
      <c r="B101" s="198" t="s">
        <v>73</v>
      </c>
      <c r="C101" s="199"/>
      <c r="D101" s="199"/>
      <c r="E101" s="199"/>
      <c r="F101" s="199"/>
      <c r="G101" s="199"/>
      <c r="H101" s="200"/>
    </row>
    <row r="102" spans="1:9" ht="45">
      <c r="A102" s="22" t="s">
        <v>407</v>
      </c>
      <c r="B102" s="22" t="s">
        <v>154</v>
      </c>
      <c r="C102" s="19" t="s">
        <v>74</v>
      </c>
      <c r="D102" s="20" t="s">
        <v>9</v>
      </c>
      <c r="E102" s="38">
        <f>((E100)*0.15)</f>
        <v>0.6</v>
      </c>
      <c r="F102" s="21"/>
      <c r="G102" s="21">
        <f>F102*1.2698</f>
        <v>0</v>
      </c>
      <c r="H102" s="17">
        <f>ROUND((E102*G102),2)</f>
        <v>0</v>
      </c>
    </row>
    <row r="103" spans="1:9" ht="33.75">
      <c r="A103" s="22" t="s">
        <v>408</v>
      </c>
      <c r="B103" s="22" t="s">
        <v>155</v>
      </c>
      <c r="C103" s="19" t="s">
        <v>75</v>
      </c>
      <c r="D103" s="20" t="s">
        <v>11</v>
      </c>
      <c r="E103" s="21">
        <f>E102*20</f>
        <v>12</v>
      </c>
      <c r="F103" s="21"/>
      <c r="G103" s="21">
        <f>F103*1.2698</f>
        <v>0</v>
      </c>
      <c r="H103" s="17">
        <f>ROUND((E103*G103),2)</f>
        <v>0</v>
      </c>
    </row>
    <row r="104" spans="1:9" ht="22.5">
      <c r="A104" s="22" t="s">
        <v>409</v>
      </c>
      <c r="B104" s="78" t="s">
        <v>156</v>
      </c>
      <c r="C104" s="79" t="s">
        <v>76</v>
      </c>
      <c r="D104" s="80" t="s">
        <v>10</v>
      </c>
      <c r="E104" s="38">
        <f>E102*2.4</f>
        <v>1.44</v>
      </c>
      <c r="F104" s="38"/>
      <c r="G104" s="21">
        <f>F104*1.2698</f>
        <v>0</v>
      </c>
      <c r="H104" s="17">
        <f>ROUND((E104*G104),2)</f>
        <v>0</v>
      </c>
      <c r="I104" s="6"/>
    </row>
    <row r="105" spans="1:9" ht="11.25" customHeight="1">
      <c r="A105" s="146" t="s">
        <v>410</v>
      </c>
      <c r="B105" s="198" t="s">
        <v>8</v>
      </c>
      <c r="C105" s="199"/>
      <c r="D105" s="199"/>
      <c r="E105" s="199"/>
      <c r="F105" s="199"/>
      <c r="G105" s="199"/>
      <c r="H105" s="200"/>
    </row>
    <row r="106" spans="1:9" ht="67.5">
      <c r="A106" s="22" t="s">
        <v>411</v>
      </c>
      <c r="B106" s="22" t="s">
        <v>174</v>
      </c>
      <c r="C106" s="19" t="s">
        <v>175</v>
      </c>
      <c r="D106" s="20" t="s">
        <v>9</v>
      </c>
      <c r="E106" s="21">
        <f>2*2*1.5</f>
        <v>6</v>
      </c>
      <c r="F106" s="26"/>
      <c r="G106" s="21">
        <f>F106*1.2698</f>
        <v>0</v>
      </c>
      <c r="H106" s="17">
        <f>ROUND((E106*G106),2)</f>
        <v>0</v>
      </c>
    </row>
    <row r="107" spans="1:9" ht="78.75">
      <c r="A107" s="22" t="s">
        <v>412</v>
      </c>
      <c r="B107" s="22" t="s">
        <v>176</v>
      </c>
      <c r="C107" s="19" t="s">
        <v>199</v>
      </c>
      <c r="D107" s="20" t="s">
        <v>9</v>
      </c>
      <c r="E107" s="21">
        <f>E106</f>
        <v>6</v>
      </c>
      <c r="F107" s="26"/>
      <c r="G107" s="21">
        <f>F107*1.2698</f>
        <v>0</v>
      </c>
      <c r="H107" s="17">
        <f>ROUND((E107*G107),2)</f>
        <v>0</v>
      </c>
      <c r="I107" s="10"/>
    </row>
    <row r="108" spans="1:9" ht="11.25" customHeight="1">
      <c r="A108" s="146" t="s">
        <v>413</v>
      </c>
      <c r="B108" s="198" t="s">
        <v>267</v>
      </c>
      <c r="C108" s="199"/>
      <c r="D108" s="199"/>
      <c r="E108" s="199"/>
      <c r="F108" s="199"/>
      <c r="G108" s="199"/>
      <c r="H108" s="200"/>
    </row>
    <row r="109" spans="1:9" ht="33.75">
      <c r="A109" s="22" t="s">
        <v>414</v>
      </c>
      <c r="B109" s="22" t="s">
        <v>268</v>
      </c>
      <c r="C109" s="19" t="s">
        <v>269</v>
      </c>
      <c r="D109" s="20" t="s">
        <v>20</v>
      </c>
      <c r="E109" s="21">
        <v>2</v>
      </c>
      <c r="F109" s="128"/>
      <c r="G109" s="21">
        <f>F109*1.2698</f>
        <v>0</v>
      </c>
      <c r="H109" s="17">
        <f>ROUND((E109*G109),2)</f>
        <v>0</v>
      </c>
    </row>
    <row r="110" spans="1:9" ht="22.5">
      <c r="A110" s="22" t="s">
        <v>415</v>
      </c>
      <c r="B110" s="22" t="s">
        <v>202</v>
      </c>
      <c r="C110" s="19" t="s">
        <v>203</v>
      </c>
      <c r="D110" s="20" t="s">
        <v>20</v>
      </c>
      <c r="E110" s="21">
        <v>1</v>
      </c>
      <c r="F110" s="21"/>
      <c r="G110" s="21">
        <f t="shared" ref="G110:G112" si="10">F110*1.2698</f>
        <v>0</v>
      </c>
      <c r="H110" s="17">
        <f t="shared" ref="H110:H112" si="11">ROUND((E110*G110),2)</f>
        <v>0</v>
      </c>
    </row>
    <row r="111" spans="1:9" ht="56.25">
      <c r="A111" s="22" t="s">
        <v>416</v>
      </c>
      <c r="B111" s="149" t="s">
        <v>272</v>
      </c>
      <c r="C111" s="150" t="s">
        <v>273</v>
      </c>
      <c r="D111" s="20" t="s">
        <v>5</v>
      </c>
      <c r="E111" s="21">
        <v>1</v>
      </c>
      <c r="F111" s="128"/>
      <c r="G111" s="21">
        <f t="shared" si="10"/>
        <v>0</v>
      </c>
      <c r="H111" s="17">
        <f t="shared" si="11"/>
        <v>0</v>
      </c>
    </row>
    <row r="112" spans="1:9" ht="22.5">
      <c r="A112" s="22" t="s">
        <v>417</v>
      </c>
      <c r="B112" s="22" t="s">
        <v>270</v>
      </c>
      <c r="C112" s="19" t="s">
        <v>271</v>
      </c>
      <c r="D112" s="20" t="s">
        <v>5</v>
      </c>
      <c r="E112" s="21">
        <v>1</v>
      </c>
      <c r="F112" s="128"/>
      <c r="G112" s="21">
        <f t="shared" si="10"/>
        <v>0</v>
      </c>
      <c r="H112" s="17">
        <f t="shared" si="11"/>
        <v>0</v>
      </c>
    </row>
    <row r="113" spans="1:9">
      <c r="A113" s="190" t="s">
        <v>7</v>
      </c>
      <c r="B113" s="190"/>
      <c r="C113" s="190"/>
      <c r="D113" s="190"/>
      <c r="E113" s="190"/>
      <c r="F113" s="190"/>
      <c r="G113" s="191"/>
      <c r="H113" s="34">
        <f>SUM(H96:H112)</f>
        <v>0</v>
      </c>
    </row>
    <row r="114" spans="1:9" ht="12" customHeight="1">
      <c r="A114" s="189" t="s">
        <v>110</v>
      </c>
      <c r="B114" s="190"/>
      <c r="C114" s="190"/>
      <c r="D114" s="190"/>
      <c r="E114" s="190"/>
      <c r="F114" s="190"/>
      <c r="G114" s="191"/>
      <c r="H114" s="143">
        <v>12</v>
      </c>
    </row>
    <row r="115" spans="1:9">
      <c r="A115" s="189" t="s">
        <v>111</v>
      </c>
      <c r="B115" s="190"/>
      <c r="C115" s="190"/>
      <c r="D115" s="190"/>
      <c r="E115" s="190"/>
      <c r="F115" s="190"/>
      <c r="G115" s="191"/>
      <c r="H115" s="122">
        <f>ROUND((H114*H113),2)</f>
        <v>0</v>
      </c>
    </row>
    <row r="116" spans="1:9" s="95" customFormat="1" ht="17.25" customHeight="1">
      <c r="A116" s="144" t="s">
        <v>103</v>
      </c>
      <c r="B116" s="204" t="s">
        <v>300</v>
      </c>
      <c r="C116" s="205"/>
      <c r="D116" s="205"/>
      <c r="E116" s="205"/>
      <c r="F116" s="205"/>
      <c r="G116" s="205"/>
      <c r="H116" s="206"/>
    </row>
    <row r="117" spans="1:9" ht="11.25" customHeight="1">
      <c r="A117" s="145" t="s">
        <v>184</v>
      </c>
      <c r="B117" s="178" t="s">
        <v>152</v>
      </c>
      <c r="C117" s="179"/>
      <c r="D117" s="179"/>
      <c r="E117" s="179"/>
      <c r="F117" s="179"/>
      <c r="G117" s="179"/>
      <c r="H117" s="180"/>
    </row>
    <row r="118" spans="1:9" ht="22.5">
      <c r="A118" s="22" t="s">
        <v>418</v>
      </c>
      <c r="B118" s="106" t="s">
        <v>87</v>
      </c>
      <c r="C118" s="107" t="s">
        <v>88</v>
      </c>
      <c r="D118" s="20" t="s">
        <v>5</v>
      </c>
      <c r="E118" s="21">
        <f>9.5*2</f>
        <v>19</v>
      </c>
      <c r="F118" s="21"/>
      <c r="G118" s="21">
        <f>F118*1.2698</f>
        <v>0</v>
      </c>
      <c r="H118" s="17">
        <f>ROUND((E118*G118),2)</f>
        <v>0</v>
      </c>
    </row>
    <row r="119" spans="1:9" ht="11.25" customHeight="1">
      <c r="A119" s="145" t="s">
        <v>185</v>
      </c>
      <c r="B119" s="178" t="s">
        <v>153</v>
      </c>
      <c r="C119" s="179"/>
      <c r="D119" s="179"/>
      <c r="E119" s="179"/>
      <c r="F119" s="179"/>
      <c r="G119" s="179"/>
      <c r="H119" s="180"/>
    </row>
    <row r="120" spans="1:9" ht="33.75">
      <c r="A120" s="89" t="s">
        <v>419</v>
      </c>
      <c r="B120" s="89" t="s">
        <v>70</v>
      </c>
      <c r="C120" s="87" t="s">
        <v>71</v>
      </c>
      <c r="D120" s="86" t="s">
        <v>6</v>
      </c>
      <c r="E120" s="88">
        <f>2*2</f>
        <v>4</v>
      </c>
      <c r="F120" s="88"/>
      <c r="G120" s="88">
        <f>F120*1.2698</f>
        <v>0</v>
      </c>
      <c r="H120" s="108">
        <f>ROUND((E120*G120),2)</f>
        <v>0</v>
      </c>
    </row>
    <row r="121" spans="1:9" ht="11.25" customHeight="1">
      <c r="A121" s="146" t="s">
        <v>186</v>
      </c>
      <c r="B121" s="198" t="s">
        <v>73</v>
      </c>
      <c r="C121" s="199"/>
      <c r="D121" s="199"/>
      <c r="E121" s="199"/>
      <c r="F121" s="199"/>
      <c r="G121" s="199"/>
      <c r="H121" s="200"/>
    </row>
    <row r="122" spans="1:9" ht="45">
      <c r="A122" s="22" t="s">
        <v>420</v>
      </c>
      <c r="B122" s="22" t="s">
        <v>154</v>
      </c>
      <c r="C122" s="19" t="s">
        <v>74</v>
      </c>
      <c r="D122" s="20" t="s">
        <v>9</v>
      </c>
      <c r="E122" s="38">
        <f>((E120)*0.15)</f>
        <v>0.6</v>
      </c>
      <c r="F122" s="21"/>
      <c r="G122" s="21">
        <f>F122*1.2698</f>
        <v>0</v>
      </c>
      <c r="H122" s="17">
        <f>ROUND((E122*G122),2)</f>
        <v>0</v>
      </c>
    </row>
    <row r="123" spans="1:9" ht="33.75">
      <c r="A123" s="22" t="s">
        <v>421</v>
      </c>
      <c r="B123" s="22" t="s">
        <v>155</v>
      </c>
      <c r="C123" s="19" t="s">
        <v>75</v>
      </c>
      <c r="D123" s="20" t="s">
        <v>11</v>
      </c>
      <c r="E123" s="21">
        <f>E122*20</f>
        <v>12</v>
      </c>
      <c r="F123" s="21"/>
      <c r="G123" s="21">
        <f>F123*1.2698</f>
        <v>0</v>
      </c>
      <c r="H123" s="17">
        <f>ROUND((E123*G123),2)</f>
        <v>0</v>
      </c>
    </row>
    <row r="124" spans="1:9" ht="22.5">
      <c r="A124" s="22" t="s">
        <v>422</v>
      </c>
      <c r="B124" s="78" t="s">
        <v>156</v>
      </c>
      <c r="C124" s="79" t="s">
        <v>76</v>
      </c>
      <c r="D124" s="80" t="s">
        <v>10</v>
      </c>
      <c r="E124" s="38">
        <f>E122*2.4</f>
        <v>1.44</v>
      </c>
      <c r="F124" s="38"/>
      <c r="G124" s="21">
        <f>F124*1.2698</f>
        <v>0</v>
      </c>
      <c r="H124" s="17">
        <f>ROUND((E124*G124),2)</f>
        <v>0</v>
      </c>
      <c r="I124" s="6"/>
    </row>
    <row r="125" spans="1:9" ht="11.25" customHeight="1">
      <c r="A125" s="146" t="s">
        <v>423</v>
      </c>
      <c r="B125" s="198" t="s">
        <v>8</v>
      </c>
      <c r="C125" s="199"/>
      <c r="D125" s="199"/>
      <c r="E125" s="199"/>
      <c r="F125" s="199"/>
      <c r="G125" s="199"/>
      <c r="H125" s="200"/>
    </row>
    <row r="126" spans="1:9" ht="67.5">
      <c r="A126" s="22" t="s">
        <v>424</v>
      </c>
      <c r="B126" s="22" t="s">
        <v>174</v>
      </c>
      <c r="C126" s="19" t="s">
        <v>175</v>
      </c>
      <c r="D126" s="20" t="s">
        <v>9</v>
      </c>
      <c r="E126" s="21">
        <f>2*2*1.5</f>
        <v>6</v>
      </c>
      <c r="F126" s="26"/>
      <c r="G126" s="21">
        <f>F126*1.2698</f>
        <v>0</v>
      </c>
      <c r="H126" s="17">
        <f>ROUND((E126*G126),2)</f>
        <v>0</v>
      </c>
    </row>
    <row r="127" spans="1:9" ht="78.75">
      <c r="A127" s="22" t="s">
        <v>425</v>
      </c>
      <c r="B127" s="22" t="s">
        <v>176</v>
      </c>
      <c r="C127" s="19" t="s">
        <v>199</v>
      </c>
      <c r="D127" s="20" t="s">
        <v>9</v>
      </c>
      <c r="E127" s="21">
        <f>E126</f>
        <v>6</v>
      </c>
      <c r="F127" s="26"/>
      <c r="G127" s="21">
        <f>F127*1.2698</f>
        <v>0</v>
      </c>
      <c r="H127" s="17">
        <f>ROUND((E127*G127),2)</f>
        <v>0</v>
      </c>
      <c r="I127" s="10"/>
    </row>
    <row r="128" spans="1:9" ht="11.25" customHeight="1">
      <c r="A128" s="146" t="s">
        <v>426</v>
      </c>
      <c r="B128" s="198" t="s">
        <v>274</v>
      </c>
      <c r="C128" s="199"/>
      <c r="D128" s="199"/>
      <c r="E128" s="199"/>
      <c r="F128" s="199"/>
      <c r="G128" s="199"/>
      <c r="H128" s="200"/>
    </row>
    <row r="129" spans="1:9" ht="33.75">
      <c r="A129" s="22" t="s">
        <v>427</v>
      </c>
      <c r="B129" s="22" t="s">
        <v>301</v>
      </c>
      <c r="C129" s="19" t="s">
        <v>302</v>
      </c>
      <c r="D129" s="20" t="s">
        <v>20</v>
      </c>
      <c r="E129" s="21">
        <v>2</v>
      </c>
      <c r="F129" s="128"/>
      <c r="G129" s="21">
        <f>F129*1.2698</f>
        <v>0</v>
      </c>
      <c r="H129" s="17">
        <f>ROUND((E129*G129),2)</f>
        <v>0</v>
      </c>
    </row>
    <row r="130" spans="1:9" ht="22.5">
      <c r="A130" s="22" t="s">
        <v>428</v>
      </c>
      <c r="B130" s="22" t="s">
        <v>202</v>
      </c>
      <c r="C130" s="19" t="s">
        <v>262</v>
      </c>
      <c r="D130" s="20" t="s">
        <v>20</v>
      </c>
      <c r="E130" s="21">
        <v>1</v>
      </c>
      <c r="F130" s="21"/>
      <c r="G130" s="21">
        <f t="shared" ref="G130:G132" si="12">F130*1.2698</f>
        <v>0</v>
      </c>
      <c r="H130" s="17">
        <f t="shared" ref="H130:H132" si="13">ROUND((E130*G130),2)</f>
        <v>0</v>
      </c>
    </row>
    <row r="131" spans="1:9" ht="67.5">
      <c r="A131" s="22" t="s">
        <v>429</v>
      </c>
      <c r="B131" s="22" t="s">
        <v>204</v>
      </c>
      <c r="C131" s="19" t="s">
        <v>205</v>
      </c>
      <c r="D131" s="20" t="s">
        <v>5</v>
      </c>
      <c r="E131" s="21">
        <v>1</v>
      </c>
      <c r="F131" s="128"/>
      <c r="G131" s="21">
        <f t="shared" si="12"/>
        <v>0</v>
      </c>
      <c r="H131" s="17">
        <f t="shared" si="13"/>
        <v>0</v>
      </c>
    </row>
    <row r="132" spans="1:9" ht="22.5">
      <c r="A132" s="22" t="s">
        <v>430</v>
      </c>
      <c r="B132" s="22" t="s">
        <v>206</v>
      </c>
      <c r="C132" s="19" t="s">
        <v>207</v>
      </c>
      <c r="D132" s="20" t="s">
        <v>5</v>
      </c>
      <c r="E132" s="21">
        <v>1</v>
      </c>
      <c r="F132" s="128"/>
      <c r="G132" s="21">
        <f t="shared" si="12"/>
        <v>0</v>
      </c>
      <c r="H132" s="17">
        <f t="shared" si="13"/>
        <v>0</v>
      </c>
    </row>
    <row r="133" spans="1:9">
      <c r="A133" s="190" t="s">
        <v>7</v>
      </c>
      <c r="B133" s="190"/>
      <c r="C133" s="190"/>
      <c r="D133" s="190"/>
      <c r="E133" s="190"/>
      <c r="F133" s="190"/>
      <c r="G133" s="191"/>
      <c r="H133" s="34">
        <f>SUM(H116:H132)</f>
        <v>0</v>
      </c>
    </row>
    <row r="134" spans="1:9" ht="12" customHeight="1">
      <c r="A134" s="189" t="s">
        <v>110</v>
      </c>
      <c r="B134" s="190"/>
      <c r="C134" s="190"/>
      <c r="D134" s="190"/>
      <c r="E134" s="190"/>
      <c r="F134" s="190"/>
      <c r="G134" s="191"/>
      <c r="H134" s="143">
        <v>1</v>
      </c>
    </row>
    <row r="135" spans="1:9">
      <c r="A135" s="189" t="s">
        <v>111</v>
      </c>
      <c r="B135" s="190"/>
      <c r="C135" s="190"/>
      <c r="D135" s="190"/>
      <c r="E135" s="190"/>
      <c r="F135" s="190"/>
      <c r="G135" s="191"/>
      <c r="H135" s="122">
        <f>ROUND((H134*H133),2)</f>
        <v>0</v>
      </c>
    </row>
    <row r="136" spans="1:9" s="95" customFormat="1" ht="17.25" customHeight="1">
      <c r="A136" s="144" t="s">
        <v>104</v>
      </c>
      <c r="B136" s="204" t="s">
        <v>295</v>
      </c>
      <c r="C136" s="205"/>
      <c r="D136" s="205"/>
      <c r="E136" s="205"/>
      <c r="F136" s="205"/>
      <c r="G136" s="205"/>
      <c r="H136" s="206"/>
    </row>
    <row r="137" spans="1:9" ht="11.25" customHeight="1">
      <c r="A137" s="145" t="s">
        <v>187</v>
      </c>
      <c r="B137" s="178" t="s">
        <v>152</v>
      </c>
      <c r="C137" s="179"/>
      <c r="D137" s="179"/>
      <c r="E137" s="179"/>
      <c r="F137" s="179"/>
      <c r="G137" s="179"/>
      <c r="H137" s="180"/>
    </row>
    <row r="138" spans="1:9" ht="22.5">
      <c r="A138" s="22" t="s">
        <v>431</v>
      </c>
      <c r="B138" s="106" t="s">
        <v>87</v>
      </c>
      <c r="C138" s="107" t="s">
        <v>88</v>
      </c>
      <c r="D138" s="20" t="s">
        <v>5</v>
      </c>
      <c r="E138" s="21">
        <f>9.5*2</f>
        <v>19</v>
      </c>
      <c r="F138" s="21"/>
      <c r="G138" s="21">
        <f>F138*1.2698</f>
        <v>0</v>
      </c>
      <c r="H138" s="17">
        <f>ROUND((E138*G138),2)</f>
        <v>0</v>
      </c>
    </row>
    <row r="139" spans="1:9" ht="11.25" customHeight="1">
      <c r="A139" s="145" t="s">
        <v>188</v>
      </c>
      <c r="B139" s="178" t="s">
        <v>153</v>
      </c>
      <c r="C139" s="179"/>
      <c r="D139" s="179"/>
      <c r="E139" s="179"/>
      <c r="F139" s="179"/>
      <c r="G139" s="179"/>
      <c r="H139" s="180"/>
    </row>
    <row r="140" spans="1:9" ht="33.75">
      <c r="A140" s="89" t="s">
        <v>432</v>
      </c>
      <c r="B140" s="89" t="s">
        <v>70</v>
      </c>
      <c r="C140" s="87" t="s">
        <v>71</v>
      </c>
      <c r="D140" s="86" t="s">
        <v>6</v>
      </c>
      <c r="E140" s="88">
        <f>2*2</f>
        <v>4</v>
      </c>
      <c r="F140" s="88"/>
      <c r="G140" s="88">
        <f>F140*1.2698</f>
        <v>0</v>
      </c>
      <c r="H140" s="108">
        <f>ROUND((E140*G140),2)</f>
        <v>0</v>
      </c>
    </row>
    <row r="141" spans="1:9" ht="11.25" customHeight="1">
      <c r="A141" s="146" t="s">
        <v>189</v>
      </c>
      <c r="B141" s="198" t="s">
        <v>73</v>
      </c>
      <c r="C141" s="199"/>
      <c r="D141" s="199"/>
      <c r="E141" s="199"/>
      <c r="F141" s="199"/>
      <c r="G141" s="199"/>
      <c r="H141" s="200"/>
    </row>
    <row r="142" spans="1:9" ht="45">
      <c r="A142" s="22" t="s">
        <v>433</v>
      </c>
      <c r="B142" s="22" t="s">
        <v>154</v>
      </c>
      <c r="C142" s="19" t="s">
        <v>74</v>
      </c>
      <c r="D142" s="20" t="s">
        <v>9</v>
      </c>
      <c r="E142" s="38">
        <f>((E140)*0.15)</f>
        <v>0.6</v>
      </c>
      <c r="F142" s="21"/>
      <c r="G142" s="21">
        <f>F142*1.2698</f>
        <v>0</v>
      </c>
      <c r="H142" s="17">
        <f>ROUND((E142*G142),2)</f>
        <v>0</v>
      </c>
    </row>
    <row r="143" spans="1:9" ht="33.75">
      <c r="A143" s="22" t="s">
        <v>434</v>
      </c>
      <c r="B143" s="22" t="s">
        <v>155</v>
      </c>
      <c r="C143" s="19" t="s">
        <v>75</v>
      </c>
      <c r="D143" s="20" t="s">
        <v>11</v>
      </c>
      <c r="E143" s="21">
        <f>E142*20</f>
        <v>12</v>
      </c>
      <c r="F143" s="21"/>
      <c r="G143" s="21">
        <f>F143*1.2698</f>
        <v>0</v>
      </c>
      <c r="H143" s="17">
        <f>ROUND((E143*G143),2)</f>
        <v>0</v>
      </c>
    </row>
    <row r="144" spans="1:9" ht="22.5">
      <c r="A144" s="22" t="s">
        <v>435</v>
      </c>
      <c r="B144" s="78" t="s">
        <v>156</v>
      </c>
      <c r="C144" s="79" t="s">
        <v>76</v>
      </c>
      <c r="D144" s="80" t="s">
        <v>10</v>
      </c>
      <c r="E144" s="38">
        <f>E142*2.4</f>
        <v>1.44</v>
      </c>
      <c r="F144" s="38"/>
      <c r="G144" s="21">
        <f>F144*1.2698</f>
        <v>0</v>
      </c>
      <c r="H144" s="17">
        <f>ROUND((E144*G144),2)</f>
        <v>0</v>
      </c>
      <c r="I144" s="6"/>
    </row>
    <row r="145" spans="1:9" ht="11.25" customHeight="1">
      <c r="A145" s="146" t="s">
        <v>190</v>
      </c>
      <c r="B145" s="198" t="s">
        <v>8</v>
      </c>
      <c r="C145" s="199"/>
      <c r="D145" s="199"/>
      <c r="E145" s="199"/>
      <c r="F145" s="199"/>
      <c r="G145" s="199"/>
      <c r="H145" s="200"/>
    </row>
    <row r="146" spans="1:9" ht="67.5">
      <c r="A146" s="22" t="s">
        <v>436</v>
      </c>
      <c r="B146" s="22" t="s">
        <v>174</v>
      </c>
      <c r="C146" s="19" t="s">
        <v>175</v>
      </c>
      <c r="D146" s="20" t="s">
        <v>9</v>
      </c>
      <c r="E146" s="21">
        <f>2*2*1.5</f>
        <v>6</v>
      </c>
      <c r="F146" s="26"/>
      <c r="G146" s="21">
        <f>F146*1.2698</f>
        <v>0</v>
      </c>
      <c r="H146" s="17">
        <f>ROUND((E146*G146),2)</f>
        <v>0</v>
      </c>
    </row>
    <row r="147" spans="1:9" ht="78.75">
      <c r="A147" s="22" t="s">
        <v>437</v>
      </c>
      <c r="B147" s="22" t="s">
        <v>176</v>
      </c>
      <c r="C147" s="19" t="s">
        <v>199</v>
      </c>
      <c r="D147" s="20" t="s">
        <v>9</v>
      </c>
      <c r="E147" s="21">
        <f>E146</f>
        <v>6</v>
      </c>
      <c r="F147" s="26"/>
      <c r="G147" s="21">
        <f>F147*1.2698</f>
        <v>0</v>
      </c>
      <c r="H147" s="17">
        <f>ROUND((E147*G147),2)</f>
        <v>0</v>
      </c>
      <c r="I147" s="10"/>
    </row>
    <row r="148" spans="1:9" ht="11.25" customHeight="1">
      <c r="A148" s="146" t="s">
        <v>191</v>
      </c>
      <c r="B148" s="198" t="s">
        <v>274</v>
      </c>
      <c r="C148" s="199"/>
      <c r="D148" s="199"/>
      <c r="E148" s="199"/>
      <c r="F148" s="199"/>
      <c r="G148" s="199"/>
      <c r="H148" s="200"/>
    </row>
    <row r="149" spans="1:9" ht="33.75">
      <c r="A149" s="22" t="s">
        <v>438</v>
      </c>
      <c r="B149" s="22" t="s">
        <v>201</v>
      </c>
      <c r="C149" s="19" t="s">
        <v>200</v>
      </c>
      <c r="D149" s="20" t="s">
        <v>20</v>
      </c>
      <c r="E149" s="21">
        <v>2</v>
      </c>
      <c r="F149" s="128"/>
      <c r="G149" s="21">
        <f>F149*1.2698</f>
        <v>0</v>
      </c>
      <c r="H149" s="17">
        <f>ROUND((E149*G149),2)</f>
        <v>0</v>
      </c>
    </row>
    <row r="150" spans="1:9" ht="22.5">
      <c r="A150" s="22" t="s">
        <v>439</v>
      </c>
      <c r="B150" s="22" t="s">
        <v>202</v>
      </c>
      <c r="C150" s="19" t="s">
        <v>203</v>
      </c>
      <c r="D150" s="20" t="s">
        <v>20</v>
      </c>
      <c r="E150" s="21">
        <v>1</v>
      </c>
      <c r="F150" s="21"/>
      <c r="G150" s="21">
        <f t="shared" ref="G150:G152" si="14">F150*1.2698</f>
        <v>0</v>
      </c>
      <c r="H150" s="17">
        <f t="shared" ref="H150:H152" si="15">ROUND((E150*G150),2)</f>
        <v>0</v>
      </c>
    </row>
    <row r="151" spans="1:9" ht="67.5">
      <c r="A151" s="22" t="s">
        <v>440</v>
      </c>
      <c r="B151" s="22" t="s">
        <v>204</v>
      </c>
      <c r="C151" s="19" t="s">
        <v>205</v>
      </c>
      <c r="D151" s="20" t="s">
        <v>5</v>
      </c>
      <c r="E151" s="21">
        <v>1</v>
      </c>
      <c r="F151" s="128"/>
      <c r="G151" s="21">
        <f t="shared" si="14"/>
        <v>0</v>
      </c>
      <c r="H151" s="17">
        <f t="shared" si="15"/>
        <v>0</v>
      </c>
    </row>
    <row r="152" spans="1:9" ht="22.5">
      <c r="A152" s="22" t="s">
        <v>441</v>
      </c>
      <c r="B152" s="22" t="s">
        <v>206</v>
      </c>
      <c r="C152" s="19" t="s">
        <v>207</v>
      </c>
      <c r="D152" s="20" t="s">
        <v>5</v>
      </c>
      <c r="E152" s="21">
        <v>1</v>
      </c>
      <c r="F152" s="128"/>
      <c r="G152" s="21">
        <f t="shared" si="14"/>
        <v>0</v>
      </c>
      <c r="H152" s="17">
        <f t="shared" si="15"/>
        <v>0</v>
      </c>
    </row>
    <row r="153" spans="1:9">
      <c r="A153" s="190" t="s">
        <v>7</v>
      </c>
      <c r="B153" s="190"/>
      <c r="C153" s="190"/>
      <c r="D153" s="190"/>
      <c r="E153" s="190"/>
      <c r="F153" s="190"/>
      <c r="G153" s="191"/>
      <c r="H153" s="34">
        <f>SUM(H136:H152)</f>
        <v>0</v>
      </c>
    </row>
    <row r="154" spans="1:9" ht="12" customHeight="1">
      <c r="A154" s="189" t="s">
        <v>110</v>
      </c>
      <c r="B154" s="190"/>
      <c r="C154" s="190"/>
      <c r="D154" s="190"/>
      <c r="E154" s="190"/>
      <c r="F154" s="190"/>
      <c r="G154" s="191"/>
      <c r="H154" s="143">
        <v>8</v>
      </c>
    </row>
    <row r="155" spans="1:9">
      <c r="A155" s="189" t="s">
        <v>111</v>
      </c>
      <c r="B155" s="190"/>
      <c r="C155" s="190"/>
      <c r="D155" s="190"/>
      <c r="E155" s="190"/>
      <c r="F155" s="190"/>
      <c r="G155" s="191"/>
      <c r="H155" s="122">
        <f>ROUND((H154*H153),2)</f>
        <v>0</v>
      </c>
    </row>
    <row r="156" spans="1:9" s="95" customFormat="1" ht="17.25" customHeight="1">
      <c r="A156" s="144" t="s">
        <v>105</v>
      </c>
      <c r="B156" s="204" t="s">
        <v>296</v>
      </c>
      <c r="C156" s="205"/>
      <c r="D156" s="205"/>
      <c r="E156" s="205"/>
      <c r="F156" s="205"/>
      <c r="G156" s="205"/>
      <c r="H156" s="206"/>
    </row>
    <row r="157" spans="1:9" ht="11.25" customHeight="1">
      <c r="A157" s="145" t="s">
        <v>442</v>
      </c>
      <c r="B157" s="178" t="s">
        <v>152</v>
      </c>
      <c r="C157" s="179"/>
      <c r="D157" s="179"/>
      <c r="E157" s="179"/>
      <c r="F157" s="179"/>
      <c r="G157" s="179"/>
      <c r="H157" s="180"/>
    </row>
    <row r="158" spans="1:9" ht="22.5">
      <c r="A158" s="22" t="s">
        <v>443</v>
      </c>
      <c r="B158" s="106" t="s">
        <v>87</v>
      </c>
      <c r="C158" s="107" t="s">
        <v>88</v>
      </c>
      <c r="D158" s="20" t="s">
        <v>5</v>
      </c>
      <c r="E158" s="21">
        <f>9.5*2</f>
        <v>19</v>
      </c>
      <c r="F158" s="21"/>
      <c r="G158" s="21">
        <f>F158*1.2698</f>
        <v>0</v>
      </c>
      <c r="H158" s="17">
        <f>ROUND((E158*G158),2)</f>
        <v>0</v>
      </c>
    </row>
    <row r="159" spans="1:9" ht="11.25" customHeight="1">
      <c r="A159" s="145" t="s">
        <v>444</v>
      </c>
      <c r="B159" s="178" t="s">
        <v>153</v>
      </c>
      <c r="C159" s="179"/>
      <c r="D159" s="179"/>
      <c r="E159" s="179"/>
      <c r="F159" s="179"/>
      <c r="G159" s="179"/>
      <c r="H159" s="180"/>
    </row>
    <row r="160" spans="1:9" ht="33.75">
      <c r="A160" s="89" t="s">
        <v>445</v>
      </c>
      <c r="B160" s="89" t="s">
        <v>70</v>
      </c>
      <c r="C160" s="87" t="s">
        <v>71</v>
      </c>
      <c r="D160" s="86" t="s">
        <v>6</v>
      </c>
      <c r="E160" s="88">
        <f>2*2</f>
        <v>4</v>
      </c>
      <c r="F160" s="88"/>
      <c r="G160" s="88">
        <f>F160*1.2698</f>
        <v>0</v>
      </c>
      <c r="H160" s="108">
        <f>ROUND((E160*G160),2)</f>
        <v>0</v>
      </c>
    </row>
    <row r="161" spans="1:9" ht="11.25" customHeight="1">
      <c r="A161" s="146" t="s">
        <v>446</v>
      </c>
      <c r="B161" s="198" t="s">
        <v>73</v>
      </c>
      <c r="C161" s="199"/>
      <c r="D161" s="199"/>
      <c r="E161" s="199"/>
      <c r="F161" s="199"/>
      <c r="G161" s="199"/>
      <c r="H161" s="200"/>
    </row>
    <row r="162" spans="1:9" ht="45">
      <c r="A162" s="22" t="s">
        <v>447</v>
      </c>
      <c r="B162" s="22" t="s">
        <v>154</v>
      </c>
      <c r="C162" s="19" t="s">
        <v>74</v>
      </c>
      <c r="D162" s="20" t="s">
        <v>9</v>
      </c>
      <c r="E162" s="38">
        <f>((E160)*0.15)</f>
        <v>0.6</v>
      </c>
      <c r="F162" s="21"/>
      <c r="G162" s="21">
        <f>F162*1.2698</f>
        <v>0</v>
      </c>
      <c r="H162" s="17">
        <f>ROUND((E162*G162),2)</f>
        <v>0</v>
      </c>
    </row>
    <row r="163" spans="1:9" ht="33.75">
      <c r="A163" s="22" t="s">
        <v>448</v>
      </c>
      <c r="B163" s="22" t="s">
        <v>155</v>
      </c>
      <c r="C163" s="19" t="s">
        <v>75</v>
      </c>
      <c r="D163" s="20" t="s">
        <v>11</v>
      </c>
      <c r="E163" s="21">
        <f>E162*20</f>
        <v>12</v>
      </c>
      <c r="F163" s="21"/>
      <c r="G163" s="21">
        <f>F163*1.2698</f>
        <v>0</v>
      </c>
      <c r="H163" s="17">
        <f>ROUND((E163*G163),2)</f>
        <v>0</v>
      </c>
    </row>
    <row r="164" spans="1:9" ht="22.5">
      <c r="A164" s="22" t="s">
        <v>449</v>
      </c>
      <c r="B164" s="78" t="s">
        <v>156</v>
      </c>
      <c r="C164" s="79" t="s">
        <v>76</v>
      </c>
      <c r="D164" s="80" t="s">
        <v>10</v>
      </c>
      <c r="E164" s="38">
        <f>E162*2.4</f>
        <v>1.44</v>
      </c>
      <c r="F164" s="38"/>
      <c r="G164" s="21">
        <f>F164*1.2698</f>
        <v>0</v>
      </c>
      <c r="H164" s="17">
        <f>ROUND((E164*G164),2)</f>
        <v>0</v>
      </c>
      <c r="I164" s="6"/>
    </row>
    <row r="165" spans="1:9" ht="11.25" customHeight="1">
      <c r="A165" s="146" t="s">
        <v>450</v>
      </c>
      <c r="B165" s="198" t="s">
        <v>8</v>
      </c>
      <c r="C165" s="199"/>
      <c r="D165" s="199"/>
      <c r="E165" s="199"/>
      <c r="F165" s="199"/>
      <c r="G165" s="199"/>
      <c r="H165" s="200"/>
    </row>
    <row r="166" spans="1:9" ht="67.5">
      <c r="A166" s="22" t="s">
        <v>451</v>
      </c>
      <c r="B166" s="22" t="s">
        <v>174</v>
      </c>
      <c r="C166" s="19" t="s">
        <v>175</v>
      </c>
      <c r="D166" s="20" t="s">
        <v>9</v>
      </c>
      <c r="E166" s="21">
        <f>2*2*1.5</f>
        <v>6</v>
      </c>
      <c r="F166" s="26"/>
      <c r="G166" s="21">
        <f>F166*1.2698</f>
        <v>0</v>
      </c>
      <c r="H166" s="17">
        <f>ROUND((E166*G166),2)</f>
        <v>0</v>
      </c>
    </row>
    <row r="167" spans="1:9" ht="78.75">
      <c r="A167" s="22" t="s">
        <v>452</v>
      </c>
      <c r="B167" s="22" t="s">
        <v>176</v>
      </c>
      <c r="C167" s="19" t="s">
        <v>199</v>
      </c>
      <c r="D167" s="20" t="s">
        <v>9</v>
      </c>
      <c r="E167" s="21">
        <f>E166</f>
        <v>6</v>
      </c>
      <c r="F167" s="26"/>
      <c r="G167" s="21">
        <f>F167*1.2698</f>
        <v>0</v>
      </c>
      <c r="H167" s="17">
        <f>ROUND((E167*G167),2)</f>
        <v>0</v>
      </c>
      <c r="I167" s="10"/>
    </row>
    <row r="168" spans="1:9" ht="11.25" customHeight="1">
      <c r="A168" s="146" t="s">
        <v>453</v>
      </c>
      <c r="B168" s="198" t="s">
        <v>267</v>
      </c>
      <c r="C168" s="199"/>
      <c r="D168" s="199"/>
      <c r="E168" s="199"/>
      <c r="F168" s="199"/>
      <c r="G168" s="199"/>
      <c r="H168" s="200"/>
    </row>
    <row r="169" spans="1:9" ht="33.75">
      <c r="A169" s="22" t="s">
        <v>454</v>
      </c>
      <c r="B169" s="22" t="s">
        <v>275</v>
      </c>
      <c r="C169" s="19" t="s">
        <v>276</v>
      </c>
      <c r="D169" s="20" t="s">
        <v>20</v>
      </c>
      <c r="E169" s="21">
        <v>2</v>
      </c>
      <c r="F169" s="128"/>
      <c r="G169" s="21">
        <f>F169*1.2698</f>
        <v>0</v>
      </c>
      <c r="H169" s="17">
        <f>ROUND((E169*G169),2)</f>
        <v>0</v>
      </c>
    </row>
    <row r="170" spans="1:9" ht="22.5">
      <c r="A170" s="22" t="s">
        <v>455</v>
      </c>
      <c r="B170" s="22" t="s">
        <v>202</v>
      </c>
      <c r="C170" s="19" t="s">
        <v>203</v>
      </c>
      <c r="D170" s="20" t="s">
        <v>20</v>
      </c>
      <c r="E170" s="21">
        <v>1</v>
      </c>
      <c r="F170" s="21"/>
      <c r="G170" s="21">
        <f t="shared" ref="G170:G172" si="16">F170*1.2698</f>
        <v>0</v>
      </c>
      <c r="H170" s="17">
        <f t="shared" ref="H170:H172" si="17">ROUND((E170*G170),2)</f>
        <v>0</v>
      </c>
    </row>
    <row r="171" spans="1:9" ht="67.5">
      <c r="A171" s="22" t="s">
        <v>456</v>
      </c>
      <c r="B171" s="22" t="s">
        <v>285</v>
      </c>
      <c r="C171" s="19" t="s">
        <v>286</v>
      </c>
      <c r="D171" s="20" t="s">
        <v>5</v>
      </c>
      <c r="E171" s="21">
        <v>1</v>
      </c>
      <c r="F171" s="128"/>
      <c r="G171" s="21">
        <f t="shared" si="16"/>
        <v>0</v>
      </c>
      <c r="H171" s="17">
        <f t="shared" si="17"/>
        <v>0</v>
      </c>
    </row>
    <row r="172" spans="1:9" ht="22.5">
      <c r="A172" s="22" t="s">
        <v>457</v>
      </c>
      <c r="B172" s="22" t="s">
        <v>287</v>
      </c>
      <c r="C172" s="19" t="s">
        <v>288</v>
      </c>
      <c r="D172" s="20" t="s">
        <v>5</v>
      </c>
      <c r="E172" s="21">
        <v>1</v>
      </c>
      <c r="F172" s="128"/>
      <c r="G172" s="21">
        <f t="shared" si="16"/>
        <v>0</v>
      </c>
      <c r="H172" s="17">
        <f t="shared" si="17"/>
        <v>0</v>
      </c>
    </row>
    <row r="173" spans="1:9">
      <c r="A173" s="190" t="s">
        <v>7</v>
      </c>
      <c r="B173" s="190"/>
      <c r="C173" s="190"/>
      <c r="D173" s="190"/>
      <c r="E173" s="190"/>
      <c r="F173" s="190"/>
      <c r="G173" s="191"/>
      <c r="H173" s="34">
        <f>SUM(H156:H172)</f>
        <v>0</v>
      </c>
    </row>
    <row r="174" spans="1:9" ht="12" customHeight="1">
      <c r="A174" s="189" t="s">
        <v>110</v>
      </c>
      <c r="B174" s="190"/>
      <c r="C174" s="190"/>
      <c r="D174" s="190"/>
      <c r="E174" s="190"/>
      <c r="F174" s="190"/>
      <c r="G174" s="191"/>
      <c r="H174" s="143">
        <v>7</v>
      </c>
    </row>
    <row r="175" spans="1:9">
      <c r="A175" s="189" t="s">
        <v>111</v>
      </c>
      <c r="B175" s="190"/>
      <c r="C175" s="190"/>
      <c r="D175" s="190"/>
      <c r="E175" s="190"/>
      <c r="F175" s="190"/>
      <c r="G175" s="191"/>
      <c r="H175" s="122">
        <f>ROUND((H174*H173),2)</f>
        <v>0</v>
      </c>
    </row>
    <row r="176" spans="1:9" s="95" customFormat="1" ht="17.25" customHeight="1">
      <c r="A176" s="144" t="s">
        <v>229</v>
      </c>
      <c r="B176" s="204" t="s">
        <v>297</v>
      </c>
      <c r="C176" s="205"/>
      <c r="D176" s="205"/>
      <c r="E176" s="205"/>
      <c r="F176" s="205"/>
      <c r="G176" s="205"/>
      <c r="H176" s="206"/>
    </row>
    <row r="177" spans="1:9" ht="11.25" customHeight="1">
      <c r="A177" s="145" t="s">
        <v>458</v>
      </c>
      <c r="B177" s="178" t="s">
        <v>152</v>
      </c>
      <c r="C177" s="179"/>
      <c r="D177" s="179"/>
      <c r="E177" s="179"/>
      <c r="F177" s="179"/>
      <c r="G177" s="179"/>
      <c r="H177" s="180"/>
    </row>
    <row r="178" spans="1:9" ht="22.5">
      <c r="A178" s="22" t="s">
        <v>459</v>
      </c>
      <c r="B178" s="106" t="s">
        <v>87</v>
      </c>
      <c r="C178" s="107" t="s">
        <v>88</v>
      </c>
      <c r="D178" s="20" t="s">
        <v>5</v>
      </c>
      <c r="E178" s="21">
        <f>9.5*2</f>
        <v>19</v>
      </c>
      <c r="F178" s="21"/>
      <c r="G178" s="21">
        <f>F178*1.2698</f>
        <v>0</v>
      </c>
      <c r="H178" s="17">
        <f>ROUND((E178*G178),2)</f>
        <v>0</v>
      </c>
    </row>
    <row r="179" spans="1:9" ht="11.25" customHeight="1">
      <c r="A179" s="145" t="s">
        <v>460</v>
      </c>
      <c r="B179" s="178" t="s">
        <v>153</v>
      </c>
      <c r="C179" s="179"/>
      <c r="D179" s="179"/>
      <c r="E179" s="179"/>
      <c r="F179" s="179"/>
      <c r="G179" s="179"/>
      <c r="H179" s="180"/>
    </row>
    <row r="180" spans="1:9" ht="33.75">
      <c r="A180" s="89" t="s">
        <v>461</v>
      </c>
      <c r="B180" s="89" t="s">
        <v>70</v>
      </c>
      <c r="C180" s="87" t="s">
        <v>71</v>
      </c>
      <c r="D180" s="86" t="s">
        <v>6</v>
      </c>
      <c r="E180" s="88">
        <f>2*2</f>
        <v>4</v>
      </c>
      <c r="F180" s="88"/>
      <c r="G180" s="88">
        <f>F180*1.2698</f>
        <v>0</v>
      </c>
      <c r="H180" s="108">
        <f>ROUND((E180*G180),2)</f>
        <v>0</v>
      </c>
    </row>
    <row r="181" spans="1:9" ht="11.25" customHeight="1">
      <c r="A181" s="146" t="s">
        <v>462</v>
      </c>
      <c r="B181" s="198" t="s">
        <v>73</v>
      </c>
      <c r="C181" s="199"/>
      <c r="D181" s="199"/>
      <c r="E181" s="199"/>
      <c r="F181" s="199"/>
      <c r="G181" s="199"/>
      <c r="H181" s="200"/>
    </row>
    <row r="182" spans="1:9" ht="45">
      <c r="A182" s="22" t="s">
        <v>463</v>
      </c>
      <c r="B182" s="22" t="s">
        <v>154</v>
      </c>
      <c r="C182" s="19" t="s">
        <v>74</v>
      </c>
      <c r="D182" s="20" t="s">
        <v>9</v>
      </c>
      <c r="E182" s="38">
        <f>((E180)*0.15)</f>
        <v>0.6</v>
      </c>
      <c r="F182" s="21"/>
      <c r="G182" s="21">
        <f>F182*1.2698</f>
        <v>0</v>
      </c>
      <c r="H182" s="17">
        <f>ROUND((E182*G182),2)</f>
        <v>0</v>
      </c>
    </row>
    <row r="183" spans="1:9" ht="33.75">
      <c r="A183" s="22" t="s">
        <v>464</v>
      </c>
      <c r="B183" s="22" t="s">
        <v>155</v>
      </c>
      <c r="C183" s="19" t="s">
        <v>75</v>
      </c>
      <c r="D183" s="20" t="s">
        <v>11</v>
      </c>
      <c r="E183" s="21">
        <f>E182*20</f>
        <v>12</v>
      </c>
      <c r="F183" s="21"/>
      <c r="G183" s="21">
        <f>F183*1.2698</f>
        <v>0</v>
      </c>
      <c r="H183" s="17">
        <f>ROUND((E183*G183),2)</f>
        <v>0</v>
      </c>
    </row>
    <row r="184" spans="1:9" ht="22.5">
      <c r="A184" s="22" t="s">
        <v>465</v>
      </c>
      <c r="B184" s="78" t="s">
        <v>156</v>
      </c>
      <c r="C184" s="79" t="s">
        <v>76</v>
      </c>
      <c r="D184" s="80" t="s">
        <v>10</v>
      </c>
      <c r="E184" s="38">
        <f>E182*2.4</f>
        <v>1.44</v>
      </c>
      <c r="F184" s="38"/>
      <c r="G184" s="21">
        <f>F184*1.2698</f>
        <v>0</v>
      </c>
      <c r="H184" s="17">
        <f>ROUND((E184*G184),2)</f>
        <v>0</v>
      </c>
      <c r="I184" s="6"/>
    </row>
    <row r="185" spans="1:9" ht="11.25" customHeight="1">
      <c r="A185" s="146" t="s">
        <v>466</v>
      </c>
      <c r="B185" s="198" t="s">
        <v>8</v>
      </c>
      <c r="C185" s="199"/>
      <c r="D185" s="199"/>
      <c r="E185" s="199"/>
      <c r="F185" s="199"/>
      <c r="G185" s="199"/>
      <c r="H185" s="200"/>
    </row>
    <row r="186" spans="1:9" ht="67.5">
      <c r="A186" s="22" t="s">
        <v>467</v>
      </c>
      <c r="B186" s="22" t="s">
        <v>174</v>
      </c>
      <c r="C186" s="19" t="s">
        <v>175</v>
      </c>
      <c r="D186" s="20" t="s">
        <v>9</v>
      </c>
      <c r="E186" s="21">
        <f>2*2*1.5</f>
        <v>6</v>
      </c>
      <c r="F186" s="26"/>
      <c r="G186" s="21">
        <f>F186*1.2698</f>
        <v>0</v>
      </c>
      <c r="H186" s="17">
        <f>ROUND((E186*G186),2)</f>
        <v>0</v>
      </c>
    </row>
    <row r="187" spans="1:9" ht="78.75">
      <c r="A187" s="22" t="s">
        <v>468</v>
      </c>
      <c r="B187" s="22" t="s">
        <v>176</v>
      </c>
      <c r="C187" s="19" t="s">
        <v>199</v>
      </c>
      <c r="D187" s="20" t="s">
        <v>9</v>
      </c>
      <c r="E187" s="21">
        <f>E186</f>
        <v>6</v>
      </c>
      <c r="F187" s="26"/>
      <c r="G187" s="21">
        <f>F187*1.2698</f>
        <v>0</v>
      </c>
      <c r="H187" s="17">
        <f>ROUND((E187*G187),2)</f>
        <v>0</v>
      </c>
      <c r="I187" s="10"/>
    </row>
    <row r="188" spans="1:9" ht="11.25" customHeight="1">
      <c r="A188" s="146" t="s">
        <v>469</v>
      </c>
      <c r="B188" s="198" t="s">
        <v>267</v>
      </c>
      <c r="C188" s="199"/>
      <c r="D188" s="199"/>
      <c r="E188" s="199"/>
      <c r="F188" s="199"/>
      <c r="G188" s="199"/>
      <c r="H188" s="200"/>
    </row>
    <row r="189" spans="1:9" ht="33.75">
      <c r="A189" s="22" t="s">
        <v>470</v>
      </c>
      <c r="B189" s="22" t="s">
        <v>277</v>
      </c>
      <c r="C189" s="19" t="s">
        <v>278</v>
      </c>
      <c r="D189" s="20" t="s">
        <v>20</v>
      </c>
      <c r="E189" s="21">
        <v>2</v>
      </c>
      <c r="F189" s="128"/>
      <c r="G189" s="21">
        <f>F189*1.2698</f>
        <v>0</v>
      </c>
      <c r="H189" s="17">
        <f>ROUND((E189*G189),2)</f>
        <v>0</v>
      </c>
    </row>
    <row r="190" spans="1:9" ht="22.5">
      <c r="A190" s="22" t="s">
        <v>471</v>
      </c>
      <c r="B190" s="22" t="s">
        <v>202</v>
      </c>
      <c r="C190" s="19" t="s">
        <v>203</v>
      </c>
      <c r="D190" s="20" t="s">
        <v>20</v>
      </c>
      <c r="E190" s="21">
        <v>1</v>
      </c>
      <c r="F190" s="21"/>
      <c r="G190" s="21">
        <f t="shared" ref="G190:G192" si="18">F190*1.2698</f>
        <v>0</v>
      </c>
      <c r="H190" s="17">
        <f t="shared" ref="H190:H192" si="19">ROUND((E190*G190),2)</f>
        <v>0</v>
      </c>
    </row>
    <row r="191" spans="1:9" ht="67.5">
      <c r="A191" s="22" t="s">
        <v>472</v>
      </c>
      <c r="B191" s="22" t="s">
        <v>283</v>
      </c>
      <c r="C191" s="19" t="s">
        <v>284</v>
      </c>
      <c r="D191" s="20" t="s">
        <v>5</v>
      </c>
      <c r="E191" s="21">
        <v>1</v>
      </c>
      <c r="F191" s="128"/>
      <c r="G191" s="21">
        <f t="shared" si="18"/>
        <v>0</v>
      </c>
      <c r="H191" s="17">
        <f t="shared" si="19"/>
        <v>0</v>
      </c>
    </row>
    <row r="192" spans="1:9" ht="22.5">
      <c r="A192" s="22" t="s">
        <v>473</v>
      </c>
      <c r="B192" s="22" t="s">
        <v>289</v>
      </c>
      <c r="C192" s="19" t="s">
        <v>290</v>
      </c>
      <c r="D192" s="20" t="s">
        <v>5</v>
      </c>
      <c r="E192" s="21">
        <v>1</v>
      </c>
      <c r="F192" s="128"/>
      <c r="G192" s="21">
        <f t="shared" si="18"/>
        <v>0</v>
      </c>
      <c r="H192" s="17">
        <f t="shared" si="19"/>
        <v>0</v>
      </c>
    </row>
    <row r="193" spans="1:9">
      <c r="A193" s="190" t="s">
        <v>7</v>
      </c>
      <c r="B193" s="190"/>
      <c r="C193" s="190"/>
      <c r="D193" s="190"/>
      <c r="E193" s="190"/>
      <c r="F193" s="190"/>
      <c r="G193" s="191"/>
      <c r="H193" s="34">
        <f>SUM(H176:H192)</f>
        <v>0</v>
      </c>
    </row>
    <row r="194" spans="1:9" ht="12" customHeight="1">
      <c r="A194" s="189" t="s">
        <v>110</v>
      </c>
      <c r="B194" s="190"/>
      <c r="C194" s="190"/>
      <c r="D194" s="190"/>
      <c r="E194" s="190"/>
      <c r="F194" s="190"/>
      <c r="G194" s="191"/>
      <c r="H194" s="143">
        <v>3</v>
      </c>
    </row>
    <row r="195" spans="1:9">
      <c r="A195" s="189" t="s">
        <v>111</v>
      </c>
      <c r="B195" s="190"/>
      <c r="C195" s="190"/>
      <c r="D195" s="190"/>
      <c r="E195" s="190"/>
      <c r="F195" s="190"/>
      <c r="G195" s="191"/>
      <c r="H195" s="122">
        <f>ROUND((H194*H193),2)</f>
        <v>0</v>
      </c>
    </row>
    <row r="196" spans="1:9" s="95" customFormat="1" ht="17.25" customHeight="1">
      <c r="A196" s="144" t="s">
        <v>230</v>
      </c>
      <c r="B196" s="204" t="s">
        <v>298</v>
      </c>
      <c r="C196" s="205"/>
      <c r="D196" s="205"/>
      <c r="E196" s="205"/>
      <c r="F196" s="205"/>
      <c r="G196" s="205"/>
      <c r="H196" s="206"/>
    </row>
    <row r="197" spans="1:9" ht="11.25" customHeight="1">
      <c r="A197" s="145" t="s">
        <v>474</v>
      </c>
      <c r="B197" s="178" t="s">
        <v>152</v>
      </c>
      <c r="C197" s="179"/>
      <c r="D197" s="179"/>
      <c r="E197" s="179"/>
      <c r="F197" s="179"/>
      <c r="G197" s="179"/>
      <c r="H197" s="180"/>
    </row>
    <row r="198" spans="1:9" ht="22.5">
      <c r="A198" s="22" t="s">
        <v>475</v>
      </c>
      <c r="B198" s="106" t="s">
        <v>87</v>
      </c>
      <c r="C198" s="107" t="s">
        <v>88</v>
      </c>
      <c r="D198" s="20" t="s">
        <v>5</v>
      </c>
      <c r="E198" s="21">
        <f>9.5*2</f>
        <v>19</v>
      </c>
      <c r="F198" s="21"/>
      <c r="G198" s="21">
        <f>F198*1.2698</f>
        <v>0</v>
      </c>
      <c r="H198" s="17">
        <f>ROUND((E198*G198),2)</f>
        <v>0</v>
      </c>
    </row>
    <row r="199" spans="1:9" ht="11.25" customHeight="1">
      <c r="A199" s="145" t="s">
        <v>476</v>
      </c>
      <c r="B199" s="178" t="s">
        <v>153</v>
      </c>
      <c r="C199" s="179"/>
      <c r="D199" s="179"/>
      <c r="E199" s="179"/>
      <c r="F199" s="179"/>
      <c r="G199" s="179"/>
      <c r="H199" s="180"/>
    </row>
    <row r="200" spans="1:9" ht="33.75">
      <c r="A200" s="89" t="s">
        <v>477</v>
      </c>
      <c r="B200" s="89" t="s">
        <v>70</v>
      </c>
      <c r="C200" s="87" t="s">
        <v>71</v>
      </c>
      <c r="D200" s="86" t="s">
        <v>6</v>
      </c>
      <c r="E200" s="88">
        <f>2*2</f>
        <v>4</v>
      </c>
      <c r="F200" s="88"/>
      <c r="G200" s="88">
        <f>F200*1.2698</f>
        <v>0</v>
      </c>
      <c r="H200" s="108">
        <f>ROUND((E200*G200),2)</f>
        <v>0</v>
      </c>
    </row>
    <row r="201" spans="1:9" ht="11.25" customHeight="1">
      <c r="A201" s="146" t="s">
        <v>478</v>
      </c>
      <c r="B201" s="198" t="s">
        <v>73</v>
      </c>
      <c r="C201" s="199"/>
      <c r="D201" s="199"/>
      <c r="E201" s="199"/>
      <c r="F201" s="199"/>
      <c r="G201" s="199"/>
      <c r="H201" s="200"/>
    </row>
    <row r="202" spans="1:9" ht="45">
      <c r="A202" s="22" t="s">
        <v>479</v>
      </c>
      <c r="B202" s="22" t="s">
        <v>154</v>
      </c>
      <c r="C202" s="19" t="s">
        <v>74</v>
      </c>
      <c r="D202" s="20" t="s">
        <v>9</v>
      </c>
      <c r="E202" s="38">
        <f>((E200)*0.15)</f>
        <v>0.6</v>
      </c>
      <c r="F202" s="21"/>
      <c r="G202" s="21">
        <f>F202*1.2698</f>
        <v>0</v>
      </c>
      <c r="H202" s="17">
        <f>ROUND((E202*G202),2)</f>
        <v>0</v>
      </c>
    </row>
    <row r="203" spans="1:9" ht="33.75">
      <c r="A203" s="22" t="s">
        <v>480</v>
      </c>
      <c r="B203" s="22" t="s">
        <v>155</v>
      </c>
      <c r="C203" s="19" t="s">
        <v>75</v>
      </c>
      <c r="D203" s="20" t="s">
        <v>11</v>
      </c>
      <c r="E203" s="21">
        <f>E202*20</f>
        <v>12</v>
      </c>
      <c r="F203" s="21"/>
      <c r="G203" s="21">
        <f>F203*1.2698</f>
        <v>0</v>
      </c>
      <c r="H203" s="17">
        <f>ROUND((E203*G203),2)</f>
        <v>0</v>
      </c>
    </row>
    <row r="204" spans="1:9" ht="22.5">
      <c r="A204" s="22" t="s">
        <v>481</v>
      </c>
      <c r="B204" s="78" t="s">
        <v>156</v>
      </c>
      <c r="C204" s="79" t="s">
        <v>76</v>
      </c>
      <c r="D204" s="80" t="s">
        <v>10</v>
      </c>
      <c r="E204" s="38">
        <f>E202*2.4</f>
        <v>1.44</v>
      </c>
      <c r="F204" s="38"/>
      <c r="G204" s="21">
        <f>F204*1.2698</f>
        <v>0</v>
      </c>
      <c r="H204" s="17">
        <f>ROUND((E204*G204),2)</f>
        <v>0</v>
      </c>
      <c r="I204" s="6"/>
    </row>
    <row r="205" spans="1:9" ht="11.25" customHeight="1">
      <c r="A205" s="146" t="s">
        <v>482</v>
      </c>
      <c r="B205" s="198" t="s">
        <v>8</v>
      </c>
      <c r="C205" s="199"/>
      <c r="D205" s="199"/>
      <c r="E205" s="199"/>
      <c r="F205" s="199"/>
      <c r="G205" s="199"/>
      <c r="H205" s="200"/>
    </row>
    <row r="206" spans="1:9" ht="67.5">
      <c r="A206" s="22" t="s">
        <v>483</v>
      </c>
      <c r="B206" s="22" t="s">
        <v>174</v>
      </c>
      <c r="C206" s="19" t="s">
        <v>175</v>
      </c>
      <c r="D206" s="20" t="s">
        <v>9</v>
      </c>
      <c r="E206" s="21">
        <f>2*2*1.5</f>
        <v>6</v>
      </c>
      <c r="F206" s="26"/>
      <c r="G206" s="21">
        <f>F206*1.2698</f>
        <v>0</v>
      </c>
      <c r="H206" s="17">
        <f>ROUND((E206*G206),2)</f>
        <v>0</v>
      </c>
    </row>
    <row r="207" spans="1:9" ht="78.75">
      <c r="A207" s="22" t="s">
        <v>484</v>
      </c>
      <c r="B207" s="22" t="s">
        <v>176</v>
      </c>
      <c r="C207" s="19" t="s">
        <v>199</v>
      </c>
      <c r="D207" s="20" t="s">
        <v>9</v>
      </c>
      <c r="E207" s="21">
        <f>E206</f>
        <v>6</v>
      </c>
      <c r="F207" s="26"/>
      <c r="G207" s="21">
        <f>F207*1.2698</f>
        <v>0</v>
      </c>
      <c r="H207" s="17">
        <f>ROUND((E207*G207),2)</f>
        <v>0</v>
      </c>
      <c r="I207" s="10"/>
    </row>
    <row r="208" spans="1:9" ht="11.25" customHeight="1">
      <c r="A208" s="146" t="s">
        <v>485</v>
      </c>
      <c r="B208" s="198" t="s">
        <v>267</v>
      </c>
      <c r="C208" s="199"/>
      <c r="D208" s="199"/>
      <c r="E208" s="199"/>
      <c r="F208" s="199"/>
      <c r="G208" s="199"/>
      <c r="H208" s="200"/>
    </row>
    <row r="209" spans="1:9" ht="33.75">
      <c r="A209" s="22" t="s">
        <v>486</v>
      </c>
      <c r="B209" s="22" t="s">
        <v>279</v>
      </c>
      <c r="C209" s="19" t="s">
        <v>280</v>
      </c>
      <c r="D209" s="20" t="s">
        <v>20</v>
      </c>
      <c r="E209" s="21">
        <v>2</v>
      </c>
      <c r="F209" s="128"/>
      <c r="G209" s="21">
        <f>F209*1.2698</f>
        <v>0</v>
      </c>
      <c r="H209" s="17">
        <f>ROUND((E209*G209),2)</f>
        <v>0</v>
      </c>
    </row>
    <row r="210" spans="1:9" ht="22.5">
      <c r="A210" s="22" t="s">
        <v>487</v>
      </c>
      <c r="B210" s="22" t="s">
        <v>202</v>
      </c>
      <c r="C210" s="19" t="s">
        <v>203</v>
      </c>
      <c r="D210" s="20" t="s">
        <v>20</v>
      </c>
      <c r="E210" s="21">
        <v>1</v>
      </c>
      <c r="F210" s="21"/>
      <c r="G210" s="21">
        <f t="shared" ref="G210:G212" si="20">F210*1.2698</f>
        <v>0</v>
      </c>
      <c r="H210" s="17">
        <f t="shared" ref="H210:H212" si="21">ROUND((E210*G210),2)</f>
        <v>0</v>
      </c>
    </row>
    <row r="211" spans="1:9" ht="67.5">
      <c r="A211" s="22" t="s">
        <v>488</v>
      </c>
      <c r="B211" s="22" t="s">
        <v>281</v>
      </c>
      <c r="C211" s="19" t="s">
        <v>282</v>
      </c>
      <c r="D211" s="20" t="s">
        <v>5</v>
      </c>
      <c r="E211" s="21">
        <v>1</v>
      </c>
      <c r="F211" s="128"/>
      <c r="G211" s="21">
        <f t="shared" si="20"/>
        <v>0</v>
      </c>
      <c r="H211" s="17">
        <f t="shared" si="21"/>
        <v>0</v>
      </c>
    </row>
    <row r="212" spans="1:9" ht="22.5">
      <c r="A212" s="22" t="s">
        <v>489</v>
      </c>
      <c r="B212" s="22" t="s">
        <v>291</v>
      </c>
      <c r="C212" s="19" t="s">
        <v>292</v>
      </c>
      <c r="D212" s="20" t="s">
        <v>5</v>
      </c>
      <c r="E212" s="21">
        <v>1</v>
      </c>
      <c r="F212" s="128"/>
      <c r="G212" s="21">
        <f t="shared" si="20"/>
        <v>0</v>
      </c>
      <c r="H212" s="17">
        <f t="shared" si="21"/>
        <v>0</v>
      </c>
    </row>
    <row r="213" spans="1:9">
      <c r="A213" s="190" t="s">
        <v>7</v>
      </c>
      <c r="B213" s="190"/>
      <c r="C213" s="190"/>
      <c r="D213" s="190"/>
      <c r="E213" s="190"/>
      <c r="F213" s="190"/>
      <c r="G213" s="191"/>
      <c r="H213" s="34">
        <f>SUM(H196:H212)</f>
        <v>0</v>
      </c>
    </row>
    <row r="214" spans="1:9" ht="12" customHeight="1">
      <c r="A214" s="189" t="s">
        <v>110</v>
      </c>
      <c r="B214" s="190"/>
      <c r="C214" s="190"/>
      <c r="D214" s="190"/>
      <c r="E214" s="190"/>
      <c r="F214" s="190"/>
      <c r="G214" s="191"/>
      <c r="H214" s="143">
        <v>1</v>
      </c>
    </row>
    <row r="215" spans="1:9">
      <c r="A215" s="189" t="s">
        <v>111</v>
      </c>
      <c r="B215" s="190"/>
      <c r="C215" s="190"/>
      <c r="D215" s="190"/>
      <c r="E215" s="190"/>
      <c r="F215" s="190"/>
      <c r="G215" s="191"/>
      <c r="H215" s="122">
        <f>ROUND((H214*H213),2)</f>
        <v>0</v>
      </c>
    </row>
    <row r="216" spans="1:9" s="95" customFormat="1" ht="17.25" customHeight="1">
      <c r="A216" s="144" t="s">
        <v>490</v>
      </c>
      <c r="B216" s="204" t="s">
        <v>299</v>
      </c>
      <c r="C216" s="205"/>
      <c r="D216" s="205"/>
      <c r="E216" s="205"/>
      <c r="F216" s="205"/>
      <c r="G216" s="205"/>
      <c r="H216" s="206"/>
    </row>
    <row r="217" spans="1:9" ht="11.25" customHeight="1">
      <c r="A217" s="145" t="s">
        <v>491</v>
      </c>
      <c r="B217" s="178" t="s">
        <v>152</v>
      </c>
      <c r="C217" s="179"/>
      <c r="D217" s="179"/>
      <c r="E217" s="179"/>
      <c r="F217" s="179"/>
      <c r="G217" s="179"/>
      <c r="H217" s="180"/>
    </row>
    <row r="218" spans="1:9" ht="22.5">
      <c r="A218" s="22" t="s">
        <v>492</v>
      </c>
      <c r="B218" s="106" t="s">
        <v>87</v>
      </c>
      <c r="C218" s="107" t="s">
        <v>88</v>
      </c>
      <c r="D218" s="20" t="s">
        <v>5</v>
      </c>
      <c r="E218" s="21">
        <f>9.5*2</f>
        <v>19</v>
      </c>
      <c r="F218" s="21"/>
      <c r="G218" s="21">
        <f>F218*1.2698</f>
        <v>0</v>
      </c>
      <c r="H218" s="17">
        <f>ROUND((E218*G218),2)</f>
        <v>0</v>
      </c>
    </row>
    <row r="219" spans="1:9" ht="11.25" customHeight="1">
      <c r="A219" s="145" t="s">
        <v>493</v>
      </c>
      <c r="B219" s="178" t="s">
        <v>153</v>
      </c>
      <c r="C219" s="179"/>
      <c r="D219" s="179"/>
      <c r="E219" s="179"/>
      <c r="F219" s="179"/>
      <c r="G219" s="179"/>
      <c r="H219" s="180"/>
    </row>
    <row r="220" spans="1:9" ht="33.75">
      <c r="A220" s="89" t="s">
        <v>494</v>
      </c>
      <c r="B220" s="89" t="s">
        <v>70</v>
      </c>
      <c r="C220" s="87" t="s">
        <v>71</v>
      </c>
      <c r="D220" s="86" t="s">
        <v>6</v>
      </c>
      <c r="E220" s="88">
        <f>2*2</f>
        <v>4</v>
      </c>
      <c r="F220" s="88"/>
      <c r="G220" s="88">
        <f>F220*1.2698</f>
        <v>0</v>
      </c>
      <c r="H220" s="108">
        <f>ROUND((E220*G220),2)</f>
        <v>0</v>
      </c>
    </row>
    <row r="221" spans="1:9" ht="11.25" customHeight="1">
      <c r="A221" s="146" t="s">
        <v>495</v>
      </c>
      <c r="B221" s="198" t="s">
        <v>73</v>
      </c>
      <c r="C221" s="199"/>
      <c r="D221" s="199"/>
      <c r="E221" s="199"/>
      <c r="F221" s="199"/>
      <c r="G221" s="199"/>
      <c r="H221" s="200"/>
    </row>
    <row r="222" spans="1:9" ht="45">
      <c r="A222" s="22" t="s">
        <v>496</v>
      </c>
      <c r="B222" s="22" t="s">
        <v>154</v>
      </c>
      <c r="C222" s="19" t="s">
        <v>74</v>
      </c>
      <c r="D222" s="20" t="s">
        <v>9</v>
      </c>
      <c r="E222" s="38">
        <f>((E220)*0.15)</f>
        <v>0.6</v>
      </c>
      <c r="F222" s="21"/>
      <c r="G222" s="21">
        <f>F222*1.2698</f>
        <v>0</v>
      </c>
      <c r="H222" s="17">
        <f>ROUND((E222*G222),2)</f>
        <v>0</v>
      </c>
    </row>
    <row r="223" spans="1:9" ht="33.75">
      <c r="A223" s="22" t="s">
        <v>497</v>
      </c>
      <c r="B223" s="22" t="s">
        <v>155</v>
      </c>
      <c r="C223" s="19" t="s">
        <v>75</v>
      </c>
      <c r="D223" s="20" t="s">
        <v>11</v>
      </c>
      <c r="E223" s="21">
        <f>E222*20</f>
        <v>12</v>
      </c>
      <c r="F223" s="21"/>
      <c r="G223" s="21">
        <f>F223*1.2698</f>
        <v>0</v>
      </c>
      <c r="H223" s="17">
        <f>ROUND((E223*G223),2)</f>
        <v>0</v>
      </c>
    </row>
    <row r="224" spans="1:9" ht="22.5">
      <c r="A224" s="22" t="s">
        <v>498</v>
      </c>
      <c r="B224" s="78" t="s">
        <v>156</v>
      </c>
      <c r="C224" s="79" t="s">
        <v>76</v>
      </c>
      <c r="D224" s="80" t="s">
        <v>10</v>
      </c>
      <c r="E224" s="38">
        <f>E222*2.4</f>
        <v>1.44</v>
      </c>
      <c r="F224" s="38"/>
      <c r="G224" s="21">
        <f>F224*1.2698</f>
        <v>0</v>
      </c>
      <c r="H224" s="17">
        <f>ROUND((E224*G224),2)</f>
        <v>0</v>
      </c>
      <c r="I224" s="6"/>
    </row>
    <row r="225" spans="1:9" ht="11.25" customHeight="1">
      <c r="A225" s="146" t="s">
        <v>499</v>
      </c>
      <c r="B225" s="198" t="s">
        <v>8</v>
      </c>
      <c r="C225" s="199"/>
      <c r="D225" s="199"/>
      <c r="E225" s="199"/>
      <c r="F225" s="199"/>
      <c r="G225" s="199"/>
      <c r="H225" s="200"/>
    </row>
    <row r="226" spans="1:9" ht="67.5">
      <c r="A226" s="22" t="s">
        <v>500</v>
      </c>
      <c r="B226" s="22" t="s">
        <v>174</v>
      </c>
      <c r="C226" s="19" t="s">
        <v>175</v>
      </c>
      <c r="D226" s="20" t="s">
        <v>9</v>
      </c>
      <c r="E226" s="21">
        <f>2*2*1.5</f>
        <v>6</v>
      </c>
      <c r="F226" s="26"/>
      <c r="G226" s="21">
        <f>F226*1.2698</f>
        <v>0</v>
      </c>
      <c r="H226" s="17">
        <f>ROUND((E226*G226),2)</f>
        <v>0</v>
      </c>
    </row>
    <row r="227" spans="1:9" ht="78.75">
      <c r="A227" s="22" t="s">
        <v>501</v>
      </c>
      <c r="B227" s="22" t="s">
        <v>176</v>
      </c>
      <c r="C227" s="19" t="s">
        <v>199</v>
      </c>
      <c r="D227" s="20" t="s">
        <v>9</v>
      </c>
      <c r="E227" s="21">
        <f>E226</f>
        <v>6</v>
      </c>
      <c r="F227" s="26"/>
      <c r="G227" s="21">
        <f>F227*1.2698</f>
        <v>0</v>
      </c>
      <c r="H227" s="17">
        <f>ROUND((E227*G227),2)</f>
        <v>0</v>
      </c>
      <c r="I227" s="10"/>
    </row>
    <row r="228" spans="1:9" ht="11.25" customHeight="1">
      <c r="A228" s="146" t="s">
        <v>502</v>
      </c>
      <c r="B228" s="198" t="s">
        <v>267</v>
      </c>
      <c r="C228" s="199"/>
      <c r="D228" s="199"/>
      <c r="E228" s="199"/>
      <c r="F228" s="199"/>
      <c r="G228" s="199"/>
      <c r="H228" s="200"/>
    </row>
    <row r="229" spans="1:9" ht="22.5">
      <c r="A229" s="22" t="s">
        <v>503</v>
      </c>
      <c r="B229" s="22" t="s">
        <v>303</v>
      </c>
      <c r="C229" s="19" t="s">
        <v>304</v>
      </c>
      <c r="D229" s="20" t="s">
        <v>20</v>
      </c>
      <c r="E229" s="21">
        <v>2</v>
      </c>
      <c r="F229" s="128"/>
      <c r="G229" s="21">
        <f>F229*1.2698</f>
        <v>0</v>
      </c>
      <c r="H229" s="17">
        <f>ROUND((E229*G229),2)</f>
        <v>0</v>
      </c>
    </row>
    <row r="230" spans="1:9" ht="56.25">
      <c r="A230" s="22" t="s">
        <v>504</v>
      </c>
      <c r="B230" s="22" t="s">
        <v>306</v>
      </c>
      <c r="C230" s="19" t="s">
        <v>307</v>
      </c>
      <c r="D230" s="20" t="s">
        <v>20</v>
      </c>
      <c r="E230" s="21">
        <v>2</v>
      </c>
      <c r="F230" s="128"/>
      <c r="G230" s="21">
        <f t="shared" ref="G230:G231" si="22">F230*1.2698</f>
        <v>0</v>
      </c>
      <c r="H230" s="17">
        <f t="shared" ref="H230:H232" si="23">ROUND((E230*G230),2)</f>
        <v>0</v>
      </c>
    </row>
    <row r="231" spans="1:9" ht="67.5">
      <c r="A231" s="22" t="s">
        <v>505</v>
      </c>
      <c r="B231" s="22" t="s">
        <v>308</v>
      </c>
      <c r="C231" s="19" t="s">
        <v>309</v>
      </c>
      <c r="D231" s="20" t="s">
        <v>20</v>
      </c>
      <c r="E231" s="21">
        <v>2</v>
      </c>
      <c r="F231" s="21"/>
      <c r="G231" s="21">
        <f t="shared" si="22"/>
        <v>0</v>
      </c>
      <c r="H231" s="17">
        <f t="shared" si="23"/>
        <v>0</v>
      </c>
    </row>
    <row r="232" spans="1:9" ht="22.5">
      <c r="A232" s="22" t="s">
        <v>506</v>
      </c>
      <c r="B232" s="22" t="s">
        <v>321</v>
      </c>
      <c r="C232" s="19" t="s">
        <v>305</v>
      </c>
      <c r="D232" s="20" t="s">
        <v>5</v>
      </c>
      <c r="E232" s="21">
        <v>1</v>
      </c>
      <c r="F232" s="128"/>
      <c r="G232" s="21">
        <f t="shared" ref="G232" si="24">F232*1.2698</f>
        <v>0</v>
      </c>
      <c r="H232" s="17">
        <f t="shared" si="23"/>
        <v>0</v>
      </c>
    </row>
    <row r="233" spans="1:9">
      <c r="A233" s="190" t="s">
        <v>7</v>
      </c>
      <c r="B233" s="190"/>
      <c r="C233" s="190"/>
      <c r="D233" s="190"/>
      <c r="E233" s="190"/>
      <c r="F233" s="190"/>
      <c r="G233" s="191"/>
      <c r="H233" s="34">
        <f>SUM(H216:H232)</f>
        <v>0</v>
      </c>
    </row>
    <row r="234" spans="1:9" ht="12" customHeight="1">
      <c r="A234" s="189" t="s">
        <v>110</v>
      </c>
      <c r="B234" s="190"/>
      <c r="C234" s="190"/>
      <c r="D234" s="190"/>
      <c r="E234" s="190"/>
      <c r="F234" s="190"/>
      <c r="G234" s="191"/>
      <c r="H234" s="143">
        <v>1</v>
      </c>
    </row>
    <row r="235" spans="1:9">
      <c r="A235" s="189" t="s">
        <v>111</v>
      </c>
      <c r="B235" s="190"/>
      <c r="C235" s="190"/>
      <c r="D235" s="190"/>
      <c r="E235" s="190"/>
      <c r="F235" s="190"/>
      <c r="G235" s="191"/>
      <c r="H235" s="122">
        <f>ROUND((H234*H233),2)</f>
        <v>0</v>
      </c>
    </row>
    <row r="236" spans="1:9" s="95" customFormat="1" ht="17.25" customHeight="1">
      <c r="A236" s="144" t="s">
        <v>507</v>
      </c>
      <c r="B236" s="204" t="s">
        <v>352</v>
      </c>
      <c r="C236" s="205"/>
      <c r="D236" s="205"/>
      <c r="E236" s="205"/>
      <c r="F236" s="205"/>
      <c r="G236" s="205"/>
      <c r="H236" s="206"/>
    </row>
    <row r="237" spans="1:9" ht="11.25" customHeight="1">
      <c r="A237" s="145" t="s">
        <v>508</v>
      </c>
      <c r="B237" s="178" t="s">
        <v>152</v>
      </c>
      <c r="C237" s="179"/>
      <c r="D237" s="179"/>
      <c r="E237" s="179"/>
      <c r="F237" s="179"/>
      <c r="G237" s="179"/>
      <c r="H237" s="180"/>
    </row>
    <row r="238" spans="1:9" ht="22.5">
      <c r="A238" s="22" t="s">
        <v>509</v>
      </c>
      <c r="B238" s="106" t="s">
        <v>87</v>
      </c>
      <c r="C238" s="107" t="s">
        <v>88</v>
      </c>
      <c r="D238" s="20" t="s">
        <v>5</v>
      </c>
      <c r="E238" s="21">
        <f>9.5*2</f>
        <v>19</v>
      </c>
      <c r="F238" s="21"/>
      <c r="G238" s="21">
        <f>F238*1.2698</f>
        <v>0</v>
      </c>
      <c r="H238" s="17">
        <f>ROUND((E238*G238),2)</f>
        <v>0</v>
      </c>
    </row>
    <row r="239" spans="1:9" ht="11.25" customHeight="1">
      <c r="A239" s="145" t="s">
        <v>510</v>
      </c>
      <c r="B239" s="178" t="s">
        <v>153</v>
      </c>
      <c r="C239" s="179"/>
      <c r="D239" s="179"/>
      <c r="E239" s="179"/>
      <c r="F239" s="179"/>
      <c r="G239" s="179"/>
      <c r="H239" s="180"/>
    </row>
    <row r="240" spans="1:9" ht="33.75">
      <c r="A240" s="89" t="s">
        <v>511</v>
      </c>
      <c r="B240" s="89" t="s">
        <v>70</v>
      </c>
      <c r="C240" s="87" t="s">
        <v>71</v>
      </c>
      <c r="D240" s="86" t="s">
        <v>6</v>
      </c>
      <c r="E240" s="88">
        <f>2*2</f>
        <v>4</v>
      </c>
      <c r="F240" s="88"/>
      <c r="G240" s="88">
        <f>F240*1.2698</f>
        <v>0</v>
      </c>
      <c r="H240" s="108">
        <f>ROUND((E240*G240),2)</f>
        <v>0</v>
      </c>
    </row>
    <row r="241" spans="1:9" ht="11.25" customHeight="1">
      <c r="A241" s="146" t="s">
        <v>512</v>
      </c>
      <c r="B241" s="198" t="s">
        <v>73</v>
      </c>
      <c r="C241" s="199"/>
      <c r="D241" s="199"/>
      <c r="E241" s="199"/>
      <c r="F241" s="199"/>
      <c r="G241" s="199"/>
      <c r="H241" s="200"/>
    </row>
    <row r="242" spans="1:9" ht="45">
      <c r="A242" s="22" t="s">
        <v>513</v>
      </c>
      <c r="B242" s="22" t="s">
        <v>154</v>
      </c>
      <c r="C242" s="19" t="s">
        <v>74</v>
      </c>
      <c r="D242" s="20" t="s">
        <v>9</v>
      </c>
      <c r="E242" s="38">
        <f>((E240)*0.15)</f>
        <v>0.6</v>
      </c>
      <c r="F242" s="21"/>
      <c r="G242" s="21">
        <f>F242*1.2698</f>
        <v>0</v>
      </c>
      <c r="H242" s="17">
        <f>ROUND((E242*G242),2)</f>
        <v>0</v>
      </c>
    </row>
    <row r="243" spans="1:9" ht="33.75">
      <c r="A243" s="22" t="s">
        <v>514</v>
      </c>
      <c r="B243" s="22" t="s">
        <v>155</v>
      </c>
      <c r="C243" s="19" t="s">
        <v>75</v>
      </c>
      <c r="D243" s="20" t="s">
        <v>11</v>
      </c>
      <c r="E243" s="21">
        <f>E242*20</f>
        <v>12</v>
      </c>
      <c r="F243" s="21"/>
      <c r="G243" s="21">
        <f>F243*1.2698</f>
        <v>0</v>
      </c>
      <c r="H243" s="17">
        <f>ROUND((E243*G243),2)</f>
        <v>0</v>
      </c>
    </row>
    <row r="244" spans="1:9" ht="22.5">
      <c r="A244" s="22" t="s">
        <v>515</v>
      </c>
      <c r="B244" s="78" t="s">
        <v>156</v>
      </c>
      <c r="C244" s="79" t="s">
        <v>76</v>
      </c>
      <c r="D244" s="80" t="s">
        <v>10</v>
      </c>
      <c r="E244" s="38">
        <f>E242*2.4</f>
        <v>1.44</v>
      </c>
      <c r="F244" s="38"/>
      <c r="G244" s="21">
        <f>F244*1.2698</f>
        <v>0</v>
      </c>
      <c r="H244" s="17">
        <f>ROUND((E244*G244),2)</f>
        <v>0</v>
      </c>
      <c r="I244" s="6"/>
    </row>
    <row r="245" spans="1:9" ht="11.25" customHeight="1">
      <c r="A245" s="146" t="s">
        <v>516</v>
      </c>
      <c r="B245" s="198" t="s">
        <v>8</v>
      </c>
      <c r="C245" s="199"/>
      <c r="D245" s="199"/>
      <c r="E245" s="199"/>
      <c r="F245" s="199"/>
      <c r="G245" s="199"/>
      <c r="H245" s="200"/>
    </row>
    <row r="246" spans="1:9" ht="67.5">
      <c r="A246" s="22" t="s">
        <v>517</v>
      </c>
      <c r="B246" s="22" t="s">
        <v>174</v>
      </c>
      <c r="C246" s="19" t="s">
        <v>175</v>
      </c>
      <c r="D246" s="20" t="s">
        <v>9</v>
      </c>
      <c r="E246" s="21">
        <f>2*2*1.5</f>
        <v>6</v>
      </c>
      <c r="F246" s="26"/>
      <c r="G246" s="21">
        <f>F246*1.2698</f>
        <v>0</v>
      </c>
      <c r="H246" s="17">
        <f>ROUND((E246*G246),2)</f>
        <v>0</v>
      </c>
    </row>
    <row r="247" spans="1:9" ht="78.75">
      <c r="A247" s="22" t="s">
        <v>518</v>
      </c>
      <c r="B247" s="22" t="s">
        <v>176</v>
      </c>
      <c r="C247" s="19" t="s">
        <v>199</v>
      </c>
      <c r="D247" s="20" t="s">
        <v>9</v>
      </c>
      <c r="E247" s="21">
        <f>E246</f>
        <v>6</v>
      </c>
      <c r="F247" s="26"/>
      <c r="G247" s="21">
        <f>F247*1.2698</f>
        <v>0</v>
      </c>
      <c r="H247" s="17">
        <f>ROUND((E247*G247),2)</f>
        <v>0</v>
      </c>
      <c r="I247" s="10"/>
    </row>
    <row r="248" spans="1:9" ht="11.25" customHeight="1">
      <c r="A248" s="146" t="s">
        <v>519</v>
      </c>
      <c r="B248" s="198" t="s">
        <v>267</v>
      </c>
      <c r="C248" s="199"/>
      <c r="D248" s="199"/>
      <c r="E248" s="199"/>
      <c r="F248" s="199"/>
      <c r="G248" s="199"/>
      <c r="H248" s="200"/>
    </row>
    <row r="249" spans="1:9" ht="22.5">
      <c r="A249" s="22" t="s">
        <v>520</v>
      </c>
      <c r="B249" s="22" t="s">
        <v>315</v>
      </c>
      <c r="C249" s="19" t="s">
        <v>317</v>
      </c>
      <c r="D249" s="20" t="s">
        <v>20</v>
      </c>
      <c r="E249" s="21">
        <v>2</v>
      </c>
      <c r="F249" s="128"/>
      <c r="G249" s="21">
        <f>F249*1.2698</f>
        <v>0</v>
      </c>
      <c r="H249" s="17">
        <f>ROUND((E249*G249),2)</f>
        <v>0</v>
      </c>
    </row>
    <row r="250" spans="1:9" ht="56.25">
      <c r="A250" s="22" t="s">
        <v>521</v>
      </c>
      <c r="B250" s="22" t="s">
        <v>322</v>
      </c>
      <c r="C250" s="19" t="s">
        <v>323</v>
      </c>
      <c r="D250" s="20" t="s">
        <v>20</v>
      </c>
      <c r="E250" s="21">
        <v>2</v>
      </c>
      <c r="F250" s="128"/>
      <c r="G250" s="21">
        <f t="shared" ref="G250:G252" si="25">F250*1.2698</f>
        <v>0</v>
      </c>
      <c r="H250" s="17">
        <f t="shared" ref="H250:H252" si="26">ROUND((E250*G250),2)</f>
        <v>0</v>
      </c>
    </row>
    <row r="251" spans="1:9" ht="67.5">
      <c r="A251" s="22" t="s">
        <v>522</v>
      </c>
      <c r="B251" s="22" t="s">
        <v>324</v>
      </c>
      <c r="C251" s="19" t="s">
        <v>325</v>
      </c>
      <c r="D251" s="20" t="s">
        <v>20</v>
      </c>
      <c r="E251" s="21">
        <v>2</v>
      </c>
      <c r="F251" s="128"/>
      <c r="G251" s="21">
        <f t="shared" si="25"/>
        <v>0</v>
      </c>
      <c r="H251" s="17">
        <f t="shared" si="26"/>
        <v>0</v>
      </c>
    </row>
    <row r="252" spans="1:9" ht="22.5">
      <c r="A252" s="22" t="s">
        <v>523</v>
      </c>
      <c r="B252" s="22" t="s">
        <v>318</v>
      </c>
      <c r="C252" s="19" t="s">
        <v>319</v>
      </c>
      <c r="D252" s="20" t="s">
        <v>5</v>
      </c>
      <c r="E252" s="21">
        <v>1</v>
      </c>
      <c r="F252" s="128"/>
      <c r="G252" s="21">
        <f t="shared" si="25"/>
        <v>0</v>
      </c>
      <c r="H252" s="17">
        <f t="shared" si="26"/>
        <v>0</v>
      </c>
    </row>
    <row r="253" spans="1:9">
      <c r="A253" s="190" t="s">
        <v>7</v>
      </c>
      <c r="B253" s="190"/>
      <c r="C253" s="190"/>
      <c r="D253" s="190"/>
      <c r="E253" s="190"/>
      <c r="F253" s="190"/>
      <c r="G253" s="191"/>
      <c r="H253" s="34">
        <f>SUM(H236:H252)</f>
        <v>0</v>
      </c>
    </row>
    <row r="254" spans="1:9" ht="12" customHeight="1">
      <c r="A254" s="189" t="s">
        <v>110</v>
      </c>
      <c r="B254" s="190"/>
      <c r="C254" s="190"/>
      <c r="D254" s="190"/>
      <c r="E254" s="190"/>
      <c r="F254" s="190"/>
      <c r="G254" s="191"/>
      <c r="H254" s="143">
        <v>1</v>
      </c>
    </row>
    <row r="255" spans="1:9">
      <c r="A255" s="189" t="s">
        <v>111</v>
      </c>
      <c r="B255" s="190"/>
      <c r="C255" s="190"/>
      <c r="D255" s="190"/>
      <c r="E255" s="190"/>
      <c r="F255" s="190"/>
      <c r="G255" s="191"/>
      <c r="H255" s="122">
        <f>ROUND((H254*H253),2)</f>
        <v>0</v>
      </c>
    </row>
    <row r="256" spans="1:9" s="95" customFormat="1" ht="17.25" customHeight="1">
      <c r="A256" s="144" t="s">
        <v>524</v>
      </c>
      <c r="B256" s="204" t="s">
        <v>353</v>
      </c>
      <c r="C256" s="205"/>
      <c r="D256" s="205"/>
      <c r="E256" s="205"/>
      <c r="F256" s="205"/>
      <c r="G256" s="205"/>
      <c r="H256" s="206"/>
    </row>
    <row r="257" spans="1:9" ht="11.25" customHeight="1">
      <c r="A257" s="145" t="s">
        <v>525</v>
      </c>
      <c r="B257" s="178" t="s">
        <v>152</v>
      </c>
      <c r="C257" s="179"/>
      <c r="D257" s="179"/>
      <c r="E257" s="179"/>
      <c r="F257" s="179"/>
      <c r="G257" s="179"/>
      <c r="H257" s="180"/>
    </row>
    <row r="258" spans="1:9" ht="22.5">
      <c r="A258" s="22" t="s">
        <v>526</v>
      </c>
      <c r="B258" s="106" t="s">
        <v>87</v>
      </c>
      <c r="C258" s="107" t="s">
        <v>88</v>
      </c>
      <c r="D258" s="20" t="s">
        <v>5</v>
      </c>
      <c r="E258" s="21">
        <f>9.5*2</f>
        <v>19</v>
      </c>
      <c r="F258" s="21"/>
      <c r="G258" s="21">
        <f>F258*1.2698</f>
        <v>0</v>
      </c>
      <c r="H258" s="17">
        <f>ROUND((E258*G258),2)</f>
        <v>0</v>
      </c>
    </row>
    <row r="259" spans="1:9" ht="11.25" customHeight="1">
      <c r="A259" s="145" t="s">
        <v>527</v>
      </c>
      <c r="B259" s="178" t="s">
        <v>153</v>
      </c>
      <c r="C259" s="179"/>
      <c r="D259" s="179"/>
      <c r="E259" s="179"/>
      <c r="F259" s="179"/>
      <c r="G259" s="179"/>
      <c r="H259" s="180"/>
    </row>
    <row r="260" spans="1:9" ht="33.75">
      <c r="A260" s="89" t="s">
        <v>528</v>
      </c>
      <c r="B260" s="89" t="s">
        <v>70</v>
      </c>
      <c r="C260" s="87" t="s">
        <v>71</v>
      </c>
      <c r="D260" s="86" t="s">
        <v>6</v>
      </c>
      <c r="E260" s="88">
        <f>2*2</f>
        <v>4</v>
      </c>
      <c r="F260" s="88"/>
      <c r="G260" s="88">
        <f>F260*1.2698</f>
        <v>0</v>
      </c>
      <c r="H260" s="108">
        <f>ROUND((E260*G260),2)</f>
        <v>0</v>
      </c>
    </row>
    <row r="261" spans="1:9" ht="11.25" customHeight="1">
      <c r="A261" s="146" t="s">
        <v>529</v>
      </c>
      <c r="B261" s="198" t="s">
        <v>73</v>
      </c>
      <c r="C261" s="199"/>
      <c r="D261" s="199"/>
      <c r="E261" s="199"/>
      <c r="F261" s="199"/>
      <c r="G261" s="199"/>
      <c r="H261" s="200"/>
    </row>
    <row r="262" spans="1:9" ht="45">
      <c r="A262" s="22" t="s">
        <v>530</v>
      </c>
      <c r="B262" s="22" t="s">
        <v>154</v>
      </c>
      <c r="C262" s="19" t="s">
        <v>74</v>
      </c>
      <c r="D262" s="20" t="s">
        <v>9</v>
      </c>
      <c r="E262" s="38">
        <f>((E260)*0.15)</f>
        <v>0.6</v>
      </c>
      <c r="F262" s="21"/>
      <c r="G262" s="21">
        <f>F262*1.2698</f>
        <v>0</v>
      </c>
      <c r="H262" s="17">
        <f>ROUND((E262*G262),2)</f>
        <v>0</v>
      </c>
    </row>
    <row r="263" spans="1:9" ht="33.75">
      <c r="A263" s="22" t="s">
        <v>531</v>
      </c>
      <c r="B263" s="22" t="s">
        <v>155</v>
      </c>
      <c r="C263" s="19" t="s">
        <v>75</v>
      </c>
      <c r="D263" s="20" t="s">
        <v>11</v>
      </c>
      <c r="E263" s="21">
        <f>E262*20</f>
        <v>12</v>
      </c>
      <c r="F263" s="21"/>
      <c r="G263" s="21">
        <f>F263*1.2698</f>
        <v>0</v>
      </c>
      <c r="H263" s="17">
        <f>ROUND((E263*G263),2)</f>
        <v>0</v>
      </c>
    </row>
    <row r="264" spans="1:9" ht="22.5">
      <c r="A264" s="22" t="s">
        <v>532</v>
      </c>
      <c r="B264" s="78" t="s">
        <v>156</v>
      </c>
      <c r="C264" s="79" t="s">
        <v>76</v>
      </c>
      <c r="D264" s="80" t="s">
        <v>10</v>
      </c>
      <c r="E264" s="38">
        <f>E262*2.4</f>
        <v>1.44</v>
      </c>
      <c r="F264" s="38"/>
      <c r="G264" s="21">
        <f>F264*1.2698</f>
        <v>0</v>
      </c>
      <c r="H264" s="17">
        <f>ROUND((E264*G264),2)</f>
        <v>0</v>
      </c>
      <c r="I264" s="6"/>
    </row>
    <row r="265" spans="1:9" ht="11.25" customHeight="1">
      <c r="A265" s="146" t="s">
        <v>533</v>
      </c>
      <c r="B265" s="198" t="s">
        <v>8</v>
      </c>
      <c r="C265" s="199"/>
      <c r="D265" s="199"/>
      <c r="E265" s="199"/>
      <c r="F265" s="199"/>
      <c r="G265" s="199"/>
      <c r="H265" s="200"/>
    </row>
    <row r="266" spans="1:9" ht="67.5">
      <c r="A266" s="22" t="s">
        <v>534</v>
      </c>
      <c r="B266" s="22" t="s">
        <v>174</v>
      </c>
      <c r="C266" s="19" t="s">
        <v>175</v>
      </c>
      <c r="D266" s="20" t="s">
        <v>9</v>
      </c>
      <c r="E266" s="21">
        <f>2*2*1.5</f>
        <v>6</v>
      </c>
      <c r="F266" s="26"/>
      <c r="G266" s="21">
        <f>F266*1.2698</f>
        <v>0</v>
      </c>
      <c r="H266" s="17">
        <f>ROUND((E266*G266),2)</f>
        <v>0</v>
      </c>
    </row>
    <row r="267" spans="1:9" ht="78.75">
      <c r="A267" s="22" t="s">
        <v>535</v>
      </c>
      <c r="B267" s="22" t="s">
        <v>176</v>
      </c>
      <c r="C267" s="19" t="s">
        <v>199</v>
      </c>
      <c r="D267" s="20" t="s">
        <v>9</v>
      </c>
      <c r="E267" s="21">
        <f>E266</f>
        <v>6</v>
      </c>
      <c r="F267" s="26"/>
      <c r="G267" s="21">
        <f>F267*1.2698</f>
        <v>0</v>
      </c>
      <c r="H267" s="17">
        <f>ROUND((E267*G267),2)</f>
        <v>0</v>
      </c>
      <c r="I267" s="10"/>
    </row>
    <row r="268" spans="1:9" ht="11.25" customHeight="1">
      <c r="A268" s="146" t="s">
        <v>536</v>
      </c>
      <c r="B268" s="198" t="s">
        <v>267</v>
      </c>
      <c r="C268" s="199"/>
      <c r="D268" s="199"/>
      <c r="E268" s="199"/>
      <c r="F268" s="199"/>
      <c r="G268" s="199"/>
      <c r="H268" s="200"/>
    </row>
    <row r="269" spans="1:9" ht="22.5">
      <c r="A269" s="22" t="s">
        <v>537</v>
      </c>
      <c r="B269" s="22" t="s">
        <v>315</v>
      </c>
      <c r="C269" s="19" t="s">
        <v>316</v>
      </c>
      <c r="D269" s="20" t="s">
        <v>20</v>
      </c>
      <c r="E269" s="21">
        <v>2</v>
      </c>
      <c r="F269" s="128"/>
      <c r="G269" s="21">
        <f>F269*1.2698</f>
        <v>0</v>
      </c>
      <c r="H269" s="17">
        <f>ROUND((E269*G269),2)</f>
        <v>0</v>
      </c>
    </row>
    <row r="270" spans="1:9" ht="56.25">
      <c r="A270" s="22" t="s">
        <v>538</v>
      </c>
      <c r="B270" s="22" t="s">
        <v>312</v>
      </c>
      <c r="C270" s="19" t="s">
        <v>313</v>
      </c>
      <c r="D270" s="20" t="s">
        <v>20</v>
      </c>
      <c r="E270" s="21">
        <v>2</v>
      </c>
      <c r="F270" s="128"/>
      <c r="G270" s="21">
        <f t="shared" ref="G270:G271" si="27">F270*1.2698</f>
        <v>0</v>
      </c>
      <c r="H270" s="17">
        <f t="shared" ref="H270:H272" si="28">ROUND((E270*G270),2)</f>
        <v>0</v>
      </c>
    </row>
    <row r="271" spans="1:9" ht="67.5">
      <c r="A271" s="22" t="s">
        <v>539</v>
      </c>
      <c r="B271" s="22" t="s">
        <v>310</v>
      </c>
      <c r="C271" s="19" t="s">
        <v>311</v>
      </c>
      <c r="D271" s="20" t="s">
        <v>20</v>
      </c>
      <c r="E271" s="21">
        <v>2</v>
      </c>
      <c r="F271" s="128"/>
      <c r="G271" s="21">
        <f t="shared" si="27"/>
        <v>0</v>
      </c>
      <c r="H271" s="17">
        <f t="shared" si="28"/>
        <v>0</v>
      </c>
    </row>
    <row r="272" spans="1:9" ht="22.5">
      <c r="A272" s="22" t="s">
        <v>540</v>
      </c>
      <c r="B272" s="22" t="s">
        <v>320</v>
      </c>
      <c r="C272" s="19" t="s">
        <v>314</v>
      </c>
      <c r="D272" s="20" t="s">
        <v>5</v>
      </c>
      <c r="E272" s="21">
        <v>1</v>
      </c>
      <c r="F272" s="128"/>
      <c r="G272" s="21">
        <f t="shared" ref="G272" si="29">F272*1.2698</f>
        <v>0</v>
      </c>
      <c r="H272" s="17">
        <f t="shared" si="28"/>
        <v>0</v>
      </c>
    </row>
    <row r="273" spans="1:9">
      <c r="A273" s="190" t="s">
        <v>7</v>
      </c>
      <c r="B273" s="190"/>
      <c r="C273" s="190"/>
      <c r="D273" s="190"/>
      <c r="E273" s="190"/>
      <c r="F273" s="190"/>
      <c r="G273" s="191"/>
      <c r="H273" s="34">
        <f>SUM(H256:H272)</f>
        <v>0</v>
      </c>
    </row>
    <row r="274" spans="1:9" ht="12" customHeight="1">
      <c r="A274" s="189" t="s">
        <v>110</v>
      </c>
      <c r="B274" s="190"/>
      <c r="C274" s="190"/>
      <c r="D274" s="190"/>
      <c r="E274" s="190"/>
      <c r="F274" s="190"/>
      <c r="G274" s="191"/>
      <c r="H274" s="143">
        <v>1</v>
      </c>
    </row>
    <row r="275" spans="1:9">
      <c r="A275" s="189" t="s">
        <v>111</v>
      </c>
      <c r="B275" s="190"/>
      <c r="C275" s="190"/>
      <c r="D275" s="190"/>
      <c r="E275" s="190"/>
      <c r="F275" s="190"/>
      <c r="G275" s="191"/>
      <c r="H275" s="122">
        <f>ROUND((H274*H273),2)</f>
        <v>0</v>
      </c>
    </row>
    <row r="276" spans="1:9" s="95" customFormat="1" ht="17.25" customHeight="1">
      <c r="A276" s="144" t="s">
        <v>541</v>
      </c>
      <c r="B276" s="204" t="s">
        <v>354</v>
      </c>
      <c r="C276" s="205"/>
      <c r="D276" s="205"/>
      <c r="E276" s="205"/>
      <c r="F276" s="205"/>
      <c r="G276" s="205"/>
      <c r="H276" s="206"/>
    </row>
    <row r="277" spans="1:9" ht="11.25" customHeight="1">
      <c r="A277" s="145" t="s">
        <v>542</v>
      </c>
      <c r="B277" s="178" t="s">
        <v>152</v>
      </c>
      <c r="C277" s="179"/>
      <c r="D277" s="179"/>
      <c r="E277" s="179"/>
      <c r="F277" s="179"/>
      <c r="G277" s="179"/>
      <c r="H277" s="180"/>
    </row>
    <row r="278" spans="1:9" ht="22.5">
      <c r="A278" s="22" t="s">
        <v>543</v>
      </c>
      <c r="B278" s="106" t="s">
        <v>87</v>
      </c>
      <c r="C278" s="107" t="s">
        <v>88</v>
      </c>
      <c r="D278" s="20" t="s">
        <v>5</v>
      </c>
      <c r="E278" s="21">
        <f>9.5*2</f>
        <v>19</v>
      </c>
      <c r="F278" s="21"/>
      <c r="G278" s="21">
        <f>F278*1.2698</f>
        <v>0</v>
      </c>
      <c r="H278" s="17">
        <f>ROUND((E278*G278),2)</f>
        <v>0</v>
      </c>
    </row>
    <row r="279" spans="1:9" ht="11.25" customHeight="1">
      <c r="A279" s="145" t="s">
        <v>544</v>
      </c>
      <c r="B279" s="178" t="s">
        <v>153</v>
      </c>
      <c r="C279" s="179"/>
      <c r="D279" s="179"/>
      <c r="E279" s="179"/>
      <c r="F279" s="179"/>
      <c r="G279" s="179"/>
      <c r="H279" s="180"/>
    </row>
    <row r="280" spans="1:9" ht="33.75">
      <c r="A280" s="89" t="s">
        <v>545</v>
      </c>
      <c r="B280" s="89" t="s">
        <v>70</v>
      </c>
      <c r="C280" s="87" t="s">
        <v>71</v>
      </c>
      <c r="D280" s="86" t="s">
        <v>6</v>
      </c>
      <c r="E280" s="88">
        <f>2*2</f>
        <v>4</v>
      </c>
      <c r="F280" s="88"/>
      <c r="G280" s="88">
        <f>F280*1.2698</f>
        <v>0</v>
      </c>
      <c r="H280" s="108">
        <f>ROUND((E280*G280),2)</f>
        <v>0</v>
      </c>
    </row>
    <row r="281" spans="1:9" ht="11.25" customHeight="1">
      <c r="A281" s="146" t="s">
        <v>546</v>
      </c>
      <c r="B281" s="198" t="s">
        <v>73</v>
      </c>
      <c r="C281" s="199"/>
      <c r="D281" s="199"/>
      <c r="E281" s="199"/>
      <c r="F281" s="199"/>
      <c r="G281" s="199"/>
      <c r="H281" s="200"/>
    </row>
    <row r="282" spans="1:9" ht="45">
      <c r="A282" s="22" t="s">
        <v>547</v>
      </c>
      <c r="B282" s="22" t="s">
        <v>154</v>
      </c>
      <c r="C282" s="19" t="s">
        <v>74</v>
      </c>
      <c r="D282" s="20" t="s">
        <v>9</v>
      </c>
      <c r="E282" s="38">
        <f>((E280)*0.15)</f>
        <v>0.6</v>
      </c>
      <c r="F282" s="21"/>
      <c r="G282" s="21">
        <f>F282*1.2698</f>
        <v>0</v>
      </c>
      <c r="H282" s="17">
        <f>ROUND((E282*G282),2)</f>
        <v>0</v>
      </c>
    </row>
    <row r="283" spans="1:9" ht="33.75">
      <c r="A283" s="22" t="s">
        <v>548</v>
      </c>
      <c r="B283" s="22" t="s">
        <v>155</v>
      </c>
      <c r="C283" s="19" t="s">
        <v>75</v>
      </c>
      <c r="D283" s="20" t="s">
        <v>11</v>
      </c>
      <c r="E283" s="21">
        <f>E282*20</f>
        <v>12</v>
      </c>
      <c r="F283" s="21"/>
      <c r="G283" s="21">
        <f>F283*1.2698</f>
        <v>0</v>
      </c>
      <c r="H283" s="17">
        <f>ROUND((E283*G283),2)</f>
        <v>0</v>
      </c>
    </row>
    <row r="284" spans="1:9" ht="22.5">
      <c r="A284" s="22" t="s">
        <v>549</v>
      </c>
      <c r="B284" s="78" t="s">
        <v>156</v>
      </c>
      <c r="C284" s="79" t="s">
        <v>76</v>
      </c>
      <c r="D284" s="80" t="s">
        <v>10</v>
      </c>
      <c r="E284" s="38">
        <f>E282*2.4</f>
        <v>1.44</v>
      </c>
      <c r="F284" s="38"/>
      <c r="G284" s="21">
        <f>F284*1.2698</f>
        <v>0</v>
      </c>
      <c r="H284" s="17">
        <f>ROUND((E284*G284),2)</f>
        <v>0</v>
      </c>
      <c r="I284" s="6"/>
    </row>
    <row r="285" spans="1:9" ht="11.25" customHeight="1">
      <c r="A285" s="146" t="s">
        <v>550</v>
      </c>
      <c r="B285" s="198" t="s">
        <v>8</v>
      </c>
      <c r="C285" s="199"/>
      <c r="D285" s="199"/>
      <c r="E285" s="199"/>
      <c r="F285" s="199"/>
      <c r="G285" s="199"/>
      <c r="H285" s="200"/>
    </row>
    <row r="286" spans="1:9" ht="67.5">
      <c r="A286" s="22" t="s">
        <v>551</v>
      </c>
      <c r="B286" s="22" t="s">
        <v>174</v>
      </c>
      <c r="C286" s="19" t="s">
        <v>175</v>
      </c>
      <c r="D286" s="20" t="s">
        <v>9</v>
      </c>
      <c r="E286" s="21">
        <f>2*2*1.5</f>
        <v>6</v>
      </c>
      <c r="F286" s="26"/>
      <c r="G286" s="21">
        <f>F286*1.2698</f>
        <v>0</v>
      </c>
      <c r="H286" s="17">
        <f>ROUND((E286*G286),2)</f>
        <v>0</v>
      </c>
    </row>
    <row r="287" spans="1:9" ht="78.75">
      <c r="A287" s="22" t="s">
        <v>552</v>
      </c>
      <c r="B287" s="22" t="s">
        <v>176</v>
      </c>
      <c r="C287" s="19" t="s">
        <v>199</v>
      </c>
      <c r="D287" s="20" t="s">
        <v>9</v>
      </c>
      <c r="E287" s="21">
        <f>E286</f>
        <v>6</v>
      </c>
      <c r="F287" s="26"/>
      <c r="G287" s="21">
        <f>F287*1.2698</f>
        <v>0</v>
      </c>
      <c r="H287" s="17">
        <f>ROUND((E287*G287),2)</f>
        <v>0</v>
      </c>
      <c r="I287" s="10"/>
    </row>
    <row r="288" spans="1:9" ht="11.25" customHeight="1">
      <c r="A288" s="146" t="s">
        <v>553</v>
      </c>
      <c r="B288" s="198" t="s">
        <v>267</v>
      </c>
      <c r="C288" s="199"/>
      <c r="D288" s="199"/>
      <c r="E288" s="199"/>
      <c r="F288" s="199"/>
      <c r="G288" s="199"/>
      <c r="H288" s="200"/>
    </row>
    <row r="289" spans="1:9" ht="22.5">
      <c r="A289" s="22" t="s">
        <v>554</v>
      </c>
      <c r="B289" s="22" t="s">
        <v>348</v>
      </c>
      <c r="C289" s="19" t="s">
        <v>349</v>
      </c>
      <c r="D289" s="20" t="s">
        <v>20</v>
      </c>
      <c r="E289" s="21">
        <v>2</v>
      </c>
      <c r="F289" s="128"/>
      <c r="G289" s="21">
        <f>F289*1.2698</f>
        <v>0</v>
      </c>
      <c r="H289" s="17">
        <f>ROUND((E289*G289),2)</f>
        <v>0</v>
      </c>
    </row>
    <row r="290" spans="1:9" ht="56.25">
      <c r="A290" s="22" t="s">
        <v>555</v>
      </c>
      <c r="B290" s="22" t="s">
        <v>344</v>
      </c>
      <c r="C290" s="19" t="s">
        <v>345</v>
      </c>
      <c r="D290" s="20" t="s">
        <v>20</v>
      </c>
      <c r="E290" s="21">
        <v>2</v>
      </c>
      <c r="F290" s="128"/>
      <c r="G290" s="21">
        <f t="shared" ref="G290:G292" si="30">F290*1.2698</f>
        <v>0</v>
      </c>
      <c r="H290" s="17">
        <f t="shared" ref="H290:H292" si="31">ROUND((E290*G290),2)</f>
        <v>0</v>
      </c>
    </row>
    <row r="291" spans="1:9" ht="67.5">
      <c r="A291" s="22" t="s">
        <v>556</v>
      </c>
      <c r="B291" s="22" t="s">
        <v>342</v>
      </c>
      <c r="C291" s="19" t="s">
        <v>343</v>
      </c>
      <c r="D291" s="20" t="s">
        <v>20</v>
      </c>
      <c r="E291" s="21">
        <v>2</v>
      </c>
      <c r="F291" s="128"/>
      <c r="G291" s="21">
        <f t="shared" si="30"/>
        <v>0</v>
      </c>
      <c r="H291" s="17">
        <f t="shared" si="31"/>
        <v>0</v>
      </c>
    </row>
    <row r="292" spans="1:9" ht="22.5">
      <c r="A292" s="22" t="s">
        <v>557</v>
      </c>
      <c r="B292" s="22" t="s">
        <v>346</v>
      </c>
      <c r="C292" s="19" t="s">
        <v>347</v>
      </c>
      <c r="D292" s="20" t="s">
        <v>5</v>
      </c>
      <c r="E292" s="21">
        <v>1</v>
      </c>
      <c r="F292" s="128"/>
      <c r="G292" s="21">
        <f t="shared" si="30"/>
        <v>0</v>
      </c>
      <c r="H292" s="17">
        <f t="shared" si="31"/>
        <v>0</v>
      </c>
    </row>
    <row r="293" spans="1:9">
      <c r="A293" s="190" t="s">
        <v>7</v>
      </c>
      <c r="B293" s="190"/>
      <c r="C293" s="190"/>
      <c r="D293" s="190"/>
      <c r="E293" s="190"/>
      <c r="F293" s="190"/>
      <c r="G293" s="191"/>
      <c r="H293" s="34">
        <f>SUM(H276:H292)</f>
        <v>0</v>
      </c>
    </row>
    <row r="294" spans="1:9" ht="12" customHeight="1">
      <c r="A294" s="189" t="s">
        <v>110</v>
      </c>
      <c r="B294" s="190"/>
      <c r="C294" s="190"/>
      <c r="D294" s="190"/>
      <c r="E294" s="190"/>
      <c r="F294" s="190"/>
      <c r="G294" s="191"/>
      <c r="H294" s="143">
        <v>1</v>
      </c>
    </row>
    <row r="295" spans="1:9">
      <c r="A295" s="189" t="s">
        <v>111</v>
      </c>
      <c r="B295" s="190"/>
      <c r="C295" s="190"/>
      <c r="D295" s="190"/>
      <c r="E295" s="190"/>
      <c r="F295" s="190"/>
      <c r="G295" s="191"/>
      <c r="H295" s="122">
        <f>ROUND((H294*H293),2)</f>
        <v>0</v>
      </c>
    </row>
    <row r="296" spans="1:9" s="95" customFormat="1" ht="17.25" customHeight="1">
      <c r="A296" s="144" t="s">
        <v>630</v>
      </c>
      <c r="B296" s="204" t="s">
        <v>647</v>
      </c>
      <c r="C296" s="205"/>
      <c r="D296" s="205"/>
      <c r="E296" s="205"/>
      <c r="F296" s="205"/>
      <c r="G296" s="205"/>
      <c r="H296" s="206"/>
    </row>
    <row r="297" spans="1:9" ht="11.25" customHeight="1">
      <c r="A297" s="145" t="s">
        <v>631</v>
      </c>
      <c r="B297" s="178" t="s">
        <v>152</v>
      </c>
      <c r="C297" s="179"/>
      <c r="D297" s="179"/>
      <c r="E297" s="179"/>
      <c r="F297" s="179"/>
      <c r="G297" s="179"/>
      <c r="H297" s="180"/>
    </row>
    <row r="298" spans="1:9" ht="22.5">
      <c r="A298" s="22" t="s">
        <v>632</v>
      </c>
      <c r="B298" s="106" t="s">
        <v>87</v>
      </c>
      <c r="C298" s="107" t="s">
        <v>88</v>
      </c>
      <c r="D298" s="20" t="s">
        <v>5</v>
      </c>
      <c r="E298" s="21">
        <f>9.5*2</f>
        <v>19</v>
      </c>
      <c r="F298" s="21"/>
      <c r="G298" s="21">
        <f>F298*1.2698</f>
        <v>0</v>
      </c>
      <c r="H298" s="17">
        <f>ROUND((E298*G298),2)</f>
        <v>0</v>
      </c>
    </row>
    <row r="299" spans="1:9" ht="11.25" customHeight="1">
      <c r="A299" s="145" t="s">
        <v>637</v>
      </c>
      <c r="B299" s="178" t="s">
        <v>153</v>
      </c>
      <c r="C299" s="179"/>
      <c r="D299" s="179"/>
      <c r="E299" s="179"/>
      <c r="F299" s="179"/>
      <c r="G299" s="179"/>
      <c r="H299" s="180"/>
    </row>
    <row r="300" spans="1:9" ht="33.75">
      <c r="A300" s="89" t="s">
        <v>633</v>
      </c>
      <c r="B300" s="89" t="s">
        <v>70</v>
      </c>
      <c r="C300" s="87" t="s">
        <v>71</v>
      </c>
      <c r="D300" s="86" t="s">
        <v>6</v>
      </c>
      <c r="E300" s="88">
        <f>2*2</f>
        <v>4</v>
      </c>
      <c r="F300" s="88"/>
      <c r="G300" s="88">
        <f>F300*1.2698</f>
        <v>0</v>
      </c>
      <c r="H300" s="108">
        <f>ROUND((E300*G300),2)</f>
        <v>0</v>
      </c>
    </row>
    <row r="301" spans="1:9" ht="11.25" customHeight="1">
      <c r="A301" s="146" t="s">
        <v>638</v>
      </c>
      <c r="B301" s="198" t="s">
        <v>73</v>
      </c>
      <c r="C301" s="199"/>
      <c r="D301" s="199"/>
      <c r="E301" s="199"/>
      <c r="F301" s="199"/>
      <c r="G301" s="199"/>
      <c r="H301" s="200"/>
    </row>
    <row r="302" spans="1:9" ht="45">
      <c r="A302" s="22" t="s">
        <v>634</v>
      </c>
      <c r="B302" s="22" t="s">
        <v>154</v>
      </c>
      <c r="C302" s="19" t="s">
        <v>74</v>
      </c>
      <c r="D302" s="20" t="s">
        <v>9</v>
      </c>
      <c r="E302" s="38">
        <f>((E300)*0.15)</f>
        <v>0.6</v>
      </c>
      <c r="F302" s="21"/>
      <c r="G302" s="21">
        <f>F302*1.2698</f>
        <v>0</v>
      </c>
      <c r="H302" s="17">
        <f>ROUND((E302*G302),2)</f>
        <v>0</v>
      </c>
    </row>
    <row r="303" spans="1:9" ht="33.75">
      <c r="A303" s="22" t="s">
        <v>635</v>
      </c>
      <c r="B303" s="22" t="s">
        <v>155</v>
      </c>
      <c r="C303" s="19" t="s">
        <v>75</v>
      </c>
      <c r="D303" s="20" t="s">
        <v>11</v>
      </c>
      <c r="E303" s="21">
        <f>E302*20</f>
        <v>12</v>
      </c>
      <c r="F303" s="21"/>
      <c r="G303" s="21">
        <f>F303*1.2698</f>
        <v>0</v>
      </c>
      <c r="H303" s="17">
        <f>ROUND((E303*G303),2)</f>
        <v>0</v>
      </c>
    </row>
    <row r="304" spans="1:9" ht="22.5">
      <c r="A304" s="22" t="s">
        <v>636</v>
      </c>
      <c r="B304" s="78" t="s">
        <v>156</v>
      </c>
      <c r="C304" s="79" t="s">
        <v>76</v>
      </c>
      <c r="D304" s="80" t="s">
        <v>10</v>
      </c>
      <c r="E304" s="38">
        <f>E302*2.4</f>
        <v>1.44</v>
      </c>
      <c r="F304" s="38"/>
      <c r="G304" s="21">
        <f>F304*1.2698</f>
        <v>0</v>
      </c>
      <c r="H304" s="17">
        <f>ROUND((E304*G304),2)</f>
        <v>0</v>
      </c>
      <c r="I304" s="6"/>
    </row>
    <row r="305" spans="1:9" ht="11.25" customHeight="1">
      <c r="A305" s="146" t="s">
        <v>639</v>
      </c>
      <c r="B305" s="198" t="s">
        <v>8</v>
      </c>
      <c r="C305" s="199"/>
      <c r="D305" s="199"/>
      <c r="E305" s="199"/>
      <c r="F305" s="199"/>
      <c r="G305" s="199"/>
      <c r="H305" s="200"/>
    </row>
    <row r="306" spans="1:9" ht="67.5">
      <c r="A306" s="22" t="s">
        <v>640</v>
      </c>
      <c r="B306" s="22" t="s">
        <v>174</v>
      </c>
      <c r="C306" s="19" t="s">
        <v>175</v>
      </c>
      <c r="D306" s="20" t="s">
        <v>9</v>
      </c>
      <c r="E306" s="21">
        <f>2*2*1.5</f>
        <v>6</v>
      </c>
      <c r="F306" s="26"/>
      <c r="G306" s="21">
        <f>F306*1.2698</f>
        <v>0</v>
      </c>
      <c r="H306" s="17">
        <f>ROUND((E306*G306),2)</f>
        <v>0</v>
      </c>
    </row>
    <row r="307" spans="1:9" ht="78.75">
      <c r="A307" s="22" t="s">
        <v>641</v>
      </c>
      <c r="B307" s="22" t="s">
        <v>176</v>
      </c>
      <c r="C307" s="19" t="s">
        <v>199</v>
      </c>
      <c r="D307" s="20" t="s">
        <v>9</v>
      </c>
      <c r="E307" s="21">
        <f>E306</f>
        <v>6</v>
      </c>
      <c r="F307" s="26"/>
      <c r="G307" s="21">
        <f>F307*1.2698</f>
        <v>0</v>
      </c>
      <c r="H307" s="17">
        <f>ROUND((E307*G307),2)</f>
        <v>0</v>
      </c>
      <c r="I307" s="10"/>
    </row>
    <row r="308" spans="1:9" ht="11.25" customHeight="1">
      <c r="A308" s="146" t="s">
        <v>642</v>
      </c>
      <c r="B308" s="198" t="s">
        <v>267</v>
      </c>
      <c r="C308" s="199"/>
      <c r="D308" s="199"/>
      <c r="E308" s="199"/>
      <c r="F308" s="199"/>
      <c r="G308" s="199"/>
      <c r="H308" s="200"/>
    </row>
    <row r="309" spans="1:9" ht="22.5">
      <c r="A309" s="22" t="s">
        <v>643</v>
      </c>
      <c r="B309" s="22" t="s">
        <v>648</v>
      </c>
      <c r="C309" s="19" t="s">
        <v>649</v>
      </c>
      <c r="D309" s="20" t="s">
        <v>20</v>
      </c>
      <c r="E309" s="21">
        <v>2</v>
      </c>
      <c r="F309" s="128"/>
      <c r="G309" s="21">
        <f>F309*1.2698</f>
        <v>0</v>
      </c>
      <c r="H309" s="17">
        <f>ROUND((E309*G309),2)</f>
        <v>0</v>
      </c>
    </row>
    <row r="310" spans="1:9" ht="56.25">
      <c r="A310" s="22" t="s">
        <v>644</v>
      </c>
      <c r="B310" s="22" t="s">
        <v>652</v>
      </c>
      <c r="C310" s="19" t="s">
        <v>653</v>
      </c>
      <c r="D310" s="20" t="s">
        <v>20</v>
      </c>
      <c r="E310" s="21">
        <v>2</v>
      </c>
      <c r="F310" s="128"/>
      <c r="G310" s="21">
        <f t="shared" ref="G310:G312" si="32">F310*1.2698</f>
        <v>0</v>
      </c>
      <c r="H310" s="17">
        <f t="shared" ref="H310:H312" si="33">ROUND((E310*G310),2)</f>
        <v>0</v>
      </c>
    </row>
    <row r="311" spans="1:9" ht="67.5">
      <c r="A311" s="22" t="s">
        <v>645</v>
      </c>
      <c r="B311" s="22" t="s">
        <v>654</v>
      </c>
      <c r="C311" s="19" t="s">
        <v>655</v>
      </c>
      <c r="D311" s="20" t="s">
        <v>20</v>
      </c>
      <c r="E311" s="21">
        <v>2</v>
      </c>
      <c r="F311" s="128"/>
      <c r="G311" s="21">
        <f t="shared" si="32"/>
        <v>0</v>
      </c>
      <c r="H311" s="17">
        <f t="shared" si="33"/>
        <v>0</v>
      </c>
    </row>
    <row r="312" spans="1:9" ht="22.5">
      <c r="A312" s="22" t="s">
        <v>646</v>
      </c>
      <c r="B312" s="22" t="s">
        <v>650</v>
      </c>
      <c r="C312" s="19" t="s">
        <v>651</v>
      </c>
      <c r="D312" s="20" t="s">
        <v>5</v>
      </c>
      <c r="E312" s="21">
        <v>1</v>
      </c>
      <c r="F312" s="128"/>
      <c r="G312" s="21">
        <f t="shared" si="32"/>
        <v>0</v>
      </c>
      <c r="H312" s="17">
        <f t="shared" si="33"/>
        <v>0</v>
      </c>
    </row>
    <row r="313" spans="1:9">
      <c r="A313" s="190" t="s">
        <v>7</v>
      </c>
      <c r="B313" s="190"/>
      <c r="C313" s="190"/>
      <c r="D313" s="190"/>
      <c r="E313" s="190"/>
      <c r="F313" s="190"/>
      <c r="G313" s="191"/>
      <c r="H313" s="34">
        <f>SUM(H296:H312)</f>
        <v>0</v>
      </c>
    </row>
    <row r="314" spans="1:9" ht="12" customHeight="1">
      <c r="A314" s="189" t="s">
        <v>110</v>
      </c>
      <c r="B314" s="190"/>
      <c r="C314" s="190"/>
      <c r="D314" s="190"/>
      <c r="E314" s="190"/>
      <c r="F314" s="190"/>
      <c r="G314" s="191"/>
      <c r="H314" s="143">
        <v>1</v>
      </c>
    </row>
    <row r="315" spans="1:9">
      <c r="A315" s="189" t="s">
        <v>111</v>
      </c>
      <c r="B315" s="190"/>
      <c r="C315" s="190"/>
      <c r="D315" s="190"/>
      <c r="E315" s="190"/>
      <c r="F315" s="190"/>
      <c r="G315" s="191"/>
      <c r="H315" s="122">
        <f>ROUND((H314*H313),2)</f>
        <v>0</v>
      </c>
    </row>
    <row r="316" spans="1:9" s="95" customFormat="1" ht="17.25" customHeight="1">
      <c r="A316" s="144" t="s">
        <v>656</v>
      </c>
      <c r="B316" s="204" t="s">
        <v>629</v>
      </c>
      <c r="C316" s="205"/>
      <c r="D316" s="205"/>
      <c r="E316" s="205"/>
      <c r="F316" s="205"/>
      <c r="G316" s="205"/>
      <c r="H316" s="206"/>
    </row>
    <row r="317" spans="1:9" ht="11.25" customHeight="1">
      <c r="A317" s="145" t="s">
        <v>657</v>
      </c>
      <c r="B317" s="178" t="s">
        <v>152</v>
      </c>
      <c r="C317" s="179"/>
      <c r="D317" s="179"/>
      <c r="E317" s="179"/>
      <c r="F317" s="179"/>
      <c r="G317" s="179"/>
      <c r="H317" s="180"/>
    </row>
    <row r="318" spans="1:9" ht="22.5">
      <c r="A318" s="22" t="s">
        <v>658</v>
      </c>
      <c r="B318" s="106" t="s">
        <v>87</v>
      </c>
      <c r="C318" s="107" t="s">
        <v>88</v>
      </c>
      <c r="D318" s="20" t="s">
        <v>5</v>
      </c>
      <c r="E318" s="21">
        <f>9.5*2</f>
        <v>19</v>
      </c>
      <c r="F318" s="21"/>
      <c r="G318" s="21">
        <f>F318*1.2698</f>
        <v>0</v>
      </c>
      <c r="H318" s="17">
        <f>ROUND((E318*G318),2)</f>
        <v>0</v>
      </c>
    </row>
    <row r="319" spans="1:9" ht="11.25" customHeight="1">
      <c r="A319" s="145" t="s">
        <v>659</v>
      </c>
      <c r="B319" s="178" t="s">
        <v>153</v>
      </c>
      <c r="C319" s="179"/>
      <c r="D319" s="179"/>
      <c r="E319" s="179"/>
      <c r="F319" s="179"/>
      <c r="G319" s="179"/>
      <c r="H319" s="180"/>
    </row>
    <row r="320" spans="1:9" ht="33.75">
      <c r="A320" s="89" t="s">
        <v>660</v>
      </c>
      <c r="B320" s="89" t="s">
        <v>70</v>
      </c>
      <c r="C320" s="87" t="s">
        <v>71</v>
      </c>
      <c r="D320" s="86" t="s">
        <v>6</v>
      </c>
      <c r="E320" s="88">
        <f>2*2</f>
        <v>4</v>
      </c>
      <c r="F320" s="88"/>
      <c r="G320" s="88">
        <f>F320*1.2698</f>
        <v>0</v>
      </c>
      <c r="H320" s="108">
        <f>ROUND((E320*G320),2)</f>
        <v>0</v>
      </c>
    </row>
    <row r="321" spans="1:9" ht="11.25" customHeight="1">
      <c r="A321" s="146" t="s">
        <v>661</v>
      </c>
      <c r="B321" s="198" t="s">
        <v>73</v>
      </c>
      <c r="C321" s="199"/>
      <c r="D321" s="199"/>
      <c r="E321" s="199"/>
      <c r="F321" s="199"/>
      <c r="G321" s="199"/>
      <c r="H321" s="200"/>
    </row>
    <row r="322" spans="1:9" ht="45">
      <c r="A322" s="22" t="s">
        <v>662</v>
      </c>
      <c r="B322" s="22" t="s">
        <v>154</v>
      </c>
      <c r="C322" s="19" t="s">
        <v>74</v>
      </c>
      <c r="D322" s="20" t="s">
        <v>9</v>
      </c>
      <c r="E322" s="38">
        <f>((E320)*0.15)</f>
        <v>0.6</v>
      </c>
      <c r="F322" s="21"/>
      <c r="G322" s="21">
        <f>F322*1.2698</f>
        <v>0</v>
      </c>
      <c r="H322" s="17">
        <f>ROUND((E322*G322),2)</f>
        <v>0</v>
      </c>
    </row>
    <row r="323" spans="1:9" ht="33.75">
      <c r="A323" s="22" t="s">
        <v>663</v>
      </c>
      <c r="B323" s="22" t="s">
        <v>155</v>
      </c>
      <c r="C323" s="19" t="s">
        <v>75</v>
      </c>
      <c r="D323" s="20" t="s">
        <v>11</v>
      </c>
      <c r="E323" s="21">
        <f>E322*20</f>
        <v>12</v>
      </c>
      <c r="F323" s="21"/>
      <c r="G323" s="21">
        <f>F323*1.2698</f>
        <v>0</v>
      </c>
      <c r="H323" s="17">
        <f>ROUND((E323*G323),2)</f>
        <v>0</v>
      </c>
    </row>
    <row r="324" spans="1:9" ht="22.5">
      <c r="A324" s="22" t="s">
        <v>664</v>
      </c>
      <c r="B324" s="78" t="s">
        <v>156</v>
      </c>
      <c r="C324" s="79" t="s">
        <v>76</v>
      </c>
      <c r="D324" s="80" t="s">
        <v>10</v>
      </c>
      <c r="E324" s="38">
        <f>E322*2.4</f>
        <v>1.44</v>
      </c>
      <c r="F324" s="38"/>
      <c r="G324" s="21">
        <f>F324*1.2698</f>
        <v>0</v>
      </c>
      <c r="H324" s="17">
        <f>ROUND((E324*G324),2)</f>
        <v>0</v>
      </c>
      <c r="I324" s="6"/>
    </row>
    <row r="325" spans="1:9" ht="11.25" customHeight="1">
      <c r="A325" s="146" t="s">
        <v>665</v>
      </c>
      <c r="B325" s="198" t="s">
        <v>8</v>
      </c>
      <c r="C325" s="199"/>
      <c r="D325" s="199"/>
      <c r="E325" s="199"/>
      <c r="F325" s="199"/>
      <c r="G325" s="199"/>
      <c r="H325" s="200"/>
    </row>
    <row r="326" spans="1:9" ht="67.5">
      <c r="A326" s="22" t="s">
        <v>666</v>
      </c>
      <c r="B326" s="22" t="s">
        <v>174</v>
      </c>
      <c r="C326" s="19" t="s">
        <v>175</v>
      </c>
      <c r="D326" s="20" t="s">
        <v>9</v>
      </c>
      <c r="E326" s="21">
        <f>2*2*1.5</f>
        <v>6</v>
      </c>
      <c r="F326" s="26"/>
      <c r="G326" s="21">
        <f>F326*1.2698</f>
        <v>0</v>
      </c>
      <c r="H326" s="17">
        <f>ROUND((E326*G326),2)</f>
        <v>0</v>
      </c>
    </row>
    <row r="327" spans="1:9" ht="78.75">
      <c r="A327" s="22" t="s">
        <v>667</v>
      </c>
      <c r="B327" s="22" t="s">
        <v>176</v>
      </c>
      <c r="C327" s="19" t="s">
        <v>199</v>
      </c>
      <c r="D327" s="20" t="s">
        <v>9</v>
      </c>
      <c r="E327" s="21">
        <f>E326</f>
        <v>6</v>
      </c>
      <c r="F327" s="26"/>
      <c r="G327" s="21">
        <f>F327*1.2698</f>
        <v>0</v>
      </c>
      <c r="H327" s="17">
        <f>ROUND((E327*G327),2)</f>
        <v>0</v>
      </c>
      <c r="I327" s="10"/>
    </row>
    <row r="328" spans="1:9" ht="11.25" customHeight="1">
      <c r="A328" s="146" t="s">
        <v>668</v>
      </c>
      <c r="B328" s="198" t="s">
        <v>267</v>
      </c>
      <c r="C328" s="199"/>
      <c r="D328" s="199"/>
      <c r="E328" s="199"/>
      <c r="F328" s="199"/>
      <c r="G328" s="199"/>
      <c r="H328" s="200"/>
    </row>
    <row r="329" spans="1:9" ht="22.5">
      <c r="A329" s="22" t="s">
        <v>669</v>
      </c>
      <c r="B329" s="22" t="s">
        <v>675</v>
      </c>
      <c r="C329" s="19" t="s">
        <v>676</v>
      </c>
      <c r="D329" s="20" t="s">
        <v>20</v>
      </c>
      <c r="E329" s="21">
        <v>2</v>
      </c>
      <c r="F329" s="128"/>
      <c r="G329" s="21">
        <f>F329*1.2698</f>
        <v>0</v>
      </c>
      <c r="H329" s="17">
        <f>ROUND((E329*G329),2)</f>
        <v>0</v>
      </c>
    </row>
    <row r="330" spans="1:9" ht="56.25">
      <c r="A330" s="22" t="s">
        <v>670</v>
      </c>
      <c r="B330" s="22" t="s">
        <v>679</v>
      </c>
      <c r="C330" s="19" t="s">
        <v>680</v>
      </c>
      <c r="D330" s="20" t="s">
        <v>20</v>
      </c>
      <c r="E330" s="21">
        <v>2</v>
      </c>
      <c r="F330" s="128"/>
      <c r="G330" s="21">
        <f t="shared" ref="G330:G332" si="34">F330*1.2698</f>
        <v>0</v>
      </c>
      <c r="H330" s="17">
        <f t="shared" ref="H330:H332" si="35">ROUND((E330*G330),2)</f>
        <v>0</v>
      </c>
    </row>
    <row r="331" spans="1:9" ht="67.5">
      <c r="A331" s="22" t="s">
        <v>671</v>
      </c>
      <c r="B331" s="22" t="s">
        <v>677</v>
      </c>
      <c r="C331" s="19" t="s">
        <v>678</v>
      </c>
      <c r="D331" s="20" t="s">
        <v>20</v>
      </c>
      <c r="E331" s="21">
        <v>2</v>
      </c>
      <c r="F331" s="128"/>
      <c r="G331" s="21">
        <f t="shared" si="34"/>
        <v>0</v>
      </c>
      <c r="H331" s="17">
        <f t="shared" si="35"/>
        <v>0</v>
      </c>
    </row>
    <row r="332" spans="1:9" ht="22.5">
      <c r="A332" s="22" t="s">
        <v>672</v>
      </c>
      <c r="B332" s="22" t="s">
        <v>673</v>
      </c>
      <c r="C332" s="19" t="s">
        <v>674</v>
      </c>
      <c r="D332" s="20" t="s">
        <v>5</v>
      </c>
      <c r="E332" s="21">
        <v>1</v>
      </c>
      <c r="F332" s="128"/>
      <c r="G332" s="21">
        <f t="shared" si="34"/>
        <v>0</v>
      </c>
      <c r="H332" s="17">
        <f t="shared" si="35"/>
        <v>0</v>
      </c>
    </row>
    <row r="333" spans="1:9">
      <c r="A333" s="190" t="s">
        <v>7</v>
      </c>
      <c r="B333" s="190"/>
      <c r="C333" s="190"/>
      <c r="D333" s="190"/>
      <c r="E333" s="190"/>
      <c r="F333" s="190"/>
      <c r="G333" s="191"/>
      <c r="H333" s="34">
        <f>SUM(H316:H332)</f>
        <v>0</v>
      </c>
    </row>
    <row r="334" spans="1:9" ht="12" customHeight="1">
      <c r="A334" s="189" t="s">
        <v>110</v>
      </c>
      <c r="B334" s="190"/>
      <c r="C334" s="190"/>
      <c r="D334" s="190"/>
      <c r="E334" s="190"/>
      <c r="F334" s="190"/>
      <c r="G334" s="191"/>
      <c r="H334" s="143">
        <v>1</v>
      </c>
    </row>
    <row r="335" spans="1:9">
      <c r="A335" s="189" t="s">
        <v>111</v>
      </c>
      <c r="B335" s="190"/>
      <c r="C335" s="190"/>
      <c r="D335" s="190"/>
      <c r="E335" s="190"/>
      <c r="F335" s="190"/>
      <c r="G335" s="191"/>
      <c r="H335" s="122">
        <f>ROUND((H334*H333),2)</f>
        <v>0</v>
      </c>
    </row>
    <row r="336" spans="1:9" s="95" customFormat="1" ht="17.25" customHeight="1">
      <c r="A336" s="144" t="s">
        <v>681</v>
      </c>
      <c r="B336" s="204" t="s">
        <v>355</v>
      </c>
      <c r="C336" s="205"/>
      <c r="D336" s="205"/>
      <c r="E336" s="205"/>
      <c r="F336" s="205"/>
      <c r="G336" s="205"/>
      <c r="H336" s="206"/>
    </row>
    <row r="337" spans="1:9" ht="11.25" customHeight="1">
      <c r="A337" s="145" t="s">
        <v>682</v>
      </c>
      <c r="B337" s="178" t="s">
        <v>152</v>
      </c>
      <c r="C337" s="179"/>
      <c r="D337" s="179"/>
      <c r="E337" s="179"/>
      <c r="F337" s="179"/>
      <c r="G337" s="179"/>
      <c r="H337" s="180"/>
    </row>
    <row r="338" spans="1:9" ht="22.5">
      <c r="A338" s="22" t="s">
        <v>683</v>
      </c>
      <c r="B338" s="106" t="s">
        <v>87</v>
      </c>
      <c r="C338" s="107" t="s">
        <v>88</v>
      </c>
      <c r="D338" s="20" t="s">
        <v>5</v>
      </c>
      <c r="E338" s="21">
        <f>9.5*2</f>
        <v>19</v>
      </c>
      <c r="F338" s="21"/>
      <c r="G338" s="21">
        <f>F338*1.2698</f>
        <v>0</v>
      </c>
      <c r="H338" s="17">
        <f>ROUND((E338*G338),2)</f>
        <v>0</v>
      </c>
    </row>
    <row r="339" spans="1:9" ht="11.25" customHeight="1">
      <c r="A339" s="145" t="s">
        <v>684</v>
      </c>
      <c r="B339" s="178" t="s">
        <v>153</v>
      </c>
      <c r="C339" s="179"/>
      <c r="D339" s="179"/>
      <c r="E339" s="179"/>
      <c r="F339" s="179"/>
      <c r="G339" s="179"/>
      <c r="H339" s="180"/>
    </row>
    <row r="340" spans="1:9" ht="33.75">
      <c r="A340" s="89" t="s">
        <v>685</v>
      </c>
      <c r="B340" s="89" t="s">
        <v>70</v>
      </c>
      <c r="C340" s="87" t="s">
        <v>71</v>
      </c>
      <c r="D340" s="86" t="s">
        <v>6</v>
      </c>
      <c r="E340" s="88">
        <f>2*2</f>
        <v>4</v>
      </c>
      <c r="F340" s="88"/>
      <c r="G340" s="88">
        <f>F340*1.2698</f>
        <v>0</v>
      </c>
      <c r="H340" s="108">
        <f>ROUND((E340*G340),2)</f>
        <v>0</v>
      </c>
    </row>
    <row r="341" spans="1:9" ht="11.25" customHeight="1">
      <c r="A341" s="146" t="s">
        <v>686</v>
      </c>
      <c r="B341" s="198" t="s">
        <v>73</v>
      </c>
      <c r="C341" s="199"/>
      <c r="D341" s="199"/>
      <c r="E341" s="199"/>
      <c r="F341" s="199"/>
      <c r="G341" s="199"/>
      <c r="H341" s="200"/>
    </row>
    <row r="342" spans="1:9" ht="45">
      <c r="A342" s="22" t="s">
        <v>688</v>
      </c>
      <c r="B342" s="22" t="s">
        <v>154</v>
      </c>
      <c r="C342" s="19" t="s">
        <v>74</v>
      </c>
      <c r="D342" s="20" t="s">
        <v>9</v>
      </c>
      <c r="E342" s="38">
        <f>((E340)*0.15)</f>
        <v>0.6</v>
      </c>
      <c r="F342" s="21"/>
      <c r="G342" s="21">
        <f>F342*1.2698</f>
        <v>0</v>
      </c>
      <c r="H342" s="17">
        <f>ROUND((E342*G342),2)</f>
        <v>0</v>
      </c>
    </row>
    <row r="343" spans="1:9" ht="33.75">
      <c r="A343" s="22" t="s">
        <v>689</v>
      </c>
      <c r="B343" s="22" t="s">
        <v>155</v>
      </c>
      <c r="C343" s="19" t="s">
        <v>75</v>
      </c>
      <c r="D343" s="20" t="s">
        <v>11</v>
      </c>
      <c r="E343" s="21">
        <f>E342*20</f>
        <v>12</v>
      </c>
      <c r="F343" s="21"/>
      <c r="G343" s="21">
        <f>F343*1.2698</f>
        <v>0</v>
      </c>
      <c r="H343" s="17">
        <f>ROUND((E343*G343),2)</f>
        <v>0</v>
      </c>
    </row>
    <row r="344" spans="1:9" ht="22.5">
      <c r="A344" s="22" t="s">
        <v>690</v>
      </c>
      <c r="B344" s="78" t="s">
        <v>156</v>
      </c>
      <c r="C344" s="79" t="s">
        <v>76</v>
      </c>
      <c r="D344" s="80" t="s">
        <v>10</v>
      </c>
      <c r="E344" s="38">
        <f>E342*2.4</f>
        <v>1.44</v>
      </c>
      <c r="F344" s="38"/>
      <c r="G344" s="21">
        <f>F344*1.2698</f>
        <v>0</v>
      </c>
      <c r="H344" s="17">
        <f>ROUND((E344*G344),2)</f>
        <v>0</v>
      </c>
      <c r="I344" s="6"/>
    </row>
    <row r="345" spans="1:9" ht="11.25" customHeight="1">
      <c r="A345" s="146" t="s">
        <v>687</v>
      </c>
      <c r="B345" s="198" t="s">
        <v>8</v>
      </c>
      <c r="C345" s="199"/>
      <c r="D345" s="199"/>
      <c r="E345" s="199"/>
      <c r="F345" s="199"/>
      <c r="G345" s="199"/>
      <c r="H345" s="200"/>
    </row>
    <row r="346" spans="1:9" ht="67.5">
      <c r="A346" s="22" t="s">
        <v>691</v>
      </c>
      <c r="B346" s="22" t="s">
        <v>174</v>
      </c>
      <c r="C346" s="19" t="s">
        <v>175</v>
      </c>
      <c r="D346" s="20" t="s">
        <v>9</v>
      </c>
      <c r="E346" s="21">
        <f>2*2*1.5</f>
        <v>6</v>
      </c>
      <c r="F346" s="26"/>
      <c r="G346" s="21">
        <f>F346*1.2698</f>
        <v>0</v>
      </c>
      <c r="H346" s="17">
        <f>ROUND((E346*G346),2)</f>
        <v>0</v>
      </c>
    </row>
    <row r="347" spans="1:9" ht="78.75">
      <c r="A347" s="22" t="s">
        <v>692</v>
      </c>
      <c r="B347" s="22" t="s">
        <v>176</v>
      </c>
      <c r="C347" s="19" t="s">
        <v>199</v>
      </c>
      <c r="D347" s="20" t="s">
        <v>9</v>
      </c>
      <c r="E347" s="21">
        <f>E346</f>
        <v>6</v>
      </c>
      <c r="F347" s="26"/>
      <c r="G347" s="21">
        <f>F347*1.2698</f>
        <v>0</v>
      </c>
      <c r="H347" s="17">
        <f>ROUND((E347*G347),2)</f>
        <v>0</v>
      </c>
      <c r="I347" s="10"/>
    </row>
    <row r="348" spans="1:9" ht="11.25" customHeight="1">
      <c r="A348" s="146" t="s">
        <v>693</v>
      </c>
      <c r="B348" s="198" t="s">
        <v>267</v>
      </c>
      <c r="C348" s="199"/>
      <c r="D348" s="199"/>
      <c r="E348" s="199"/>
      <c r="F348" s="199"/>
      <c r="G348" s="199"/>
      <c r="H348" s="200"/>
    </row>
    <row r="349" spans="1:9" ht="22.5">
      <c r="A349" s="22" t="s">
        <v>694</v>
      </c>
      <c r="B349" s="22" t="s">
        <v>332</v>
      </c>
      <c r="C349" s="19" t="s">
        <v>333</v>
      </c>
      <c r="D349" s="20" t="s">
        <v>20</v>
      </c>
      <c r="E349" s="21">
        <v>2</v>
      </c>
      <c r="F349" s="128"/>
      <c r="G349" s="21">
        <f>F349*1.2698</f>
        <v>0</v>
      </c>
      <c r="H349" s="17">
        <f>ROUND((E349*G349),2)</f>
        <v>0</v>
      </c>
    </row>
    <row r="350" spans="1:9" ht="56.25">
      <c r="A350" s="22" t="s">
        <v>695</v>
      </c>
      <c r="B350" s="22" t="s">
        <v>328</v>
      </c>
      <c r="C350" s="19" t="s">
        <v>329</v>
      </c>
      <c r="D350" s="20" t="s">
        <v>20</v>
      </c>
      <c r="E350" s="21">
        <v>2</v>
      </c>
      <c r="F350" s="128"/>
      <c r="G350" s="21">
        <f t="shared" ref="G350:G352" si="36">F350*1.2698</f>
        <v>0</v>
      </c>
      <c r="H350" s="17">
        <f t="shared" ref="H350:H352" si="37">ROUND((E350*G350),2)</f>
        <v>0</v>
      </c>
    </row>
    <row r="351" spans="1:9" ht="67.5">
      <c r="A351" s="22" t="s">
        <v>696</v>
      </c>
      <c r="B351" s="22" t="s">
        <v>326</v>
      </c>
      <c r="C351" s="19" t="s">
        <v>327</v>
      </c>
      <c r="D351" s="20" t="s">
        <v>20</v>
      </c>
      <c r="E351" s="21">
        <v>2</v>
      </c>
      <c r="F351" s="128"/>
      <c r="G351" s="21">
        <f t="shared" si="36"/>
        <v>0</v>
      </c>
      <c r="H351" s="17">
        <f t="shared" si="37"/>
        <v>0</v>
      </c>
    </row>
    <row r="352" spans="1:9" ht="22.5">
      <c r="A352" s="22" t="s">
        <v>697</v>
      </c>
      <c r="B352" s="22" t="s">
        <v>331</v>
      </c>
      <c r="C352" s="19" t="s">
        <v>330</v>
      </c>
      <c r="D352" s="20" t="s">
        <v>5</v>
      </c>
      <c r="E352" s="21">
        <v>1</v>
      </c>
      <c r="F352" s="128"/>
      <c r="G352" s="21">
        <f t="shared" si="36"/>
        <v>0</v>
      </c>
      <c r="H352" s="17">
        <f t="shared" si="37"/>
        <v>0</v>
      </c>
    </row>
    <row r="353" spans="1:9">
      <c r="A353" s="190" t="s">
        <v>7</v>
      </c>
      <c r="B353" s="190"/>
      <c r="C353" s="190"/>
      <c r="D353" s="190"/>
      <c r="E353" s="190"/>
      <c r="F353" s="190"/>
      <c r="G353" s="191"/>
      <c r="H353" s="34">
        <f>SUM(H336:H352)</f>
        <v>0</v>
      </c>
    </row>
    <row r="354" spans="1:9" ht="12" customHeight="1">
      <c r="A354" s="189" t="s">
        <v>110</v>
      </c>
      <c r="B354" s="190"/>
      <c r="C354" s="190"/>
      <c r="D354" s="190"/>
      <c r="E354" s="190"/>
      <c r="F354" s="190"/>
      <c r="G354" s="191"/>
      <c r="H354" s="143">
        <v>1</v>
      </c>
    </row>
    <row r="355" spans="1:9">
      <c r="A355" s="189" t="s">
        <v>111</v>
      </c>
      <c r="B355" s="190"/>
      <c r="C355" s="190"/>
      <c r="D355" s="190"/>
      <c r="E355" s="190"/>
      <c r="F355" s="190"/>
      <c r="G355" s="191"/>
      <c r="H355" s="122">
        <f>ROUND((H354*H353),2)</f>
        <v>0</v>
      </c>
    </row>
    <row r="356" spans="1:9" s="95" customFormat="1" ht="17.25" customHeight="1">
      <c r="A356" s="144" t="s">
        <v>698</v>
      </c>
      <c r="B356" s="204" t="s">
        <v>356</v>
      </c>
      <c r="C356" s="205"/>
      <c r="D356" s="205"/>
      <c r="E356" s="205"/>
      <c r="F356" s="205"/>
      <c r="G356" s="205"/>
      <c r="H356" s="206"/>
    </row>
    <row r="357" spans="1:9" ht="11.25" customHeight="1">
      <c r="A357" s="145" t="s">
        <v>699</v>
      </c>
      <c r="B357" s="178" t="s">
        <v>152</v>
      </c>
      <c r="C357" s="179"/>
      <c r="D357" s="179"/>
      <c r="E357" s="179"/>
      <c r="F357" s="179"/>
      <c r="G357" s="179"/>
      <c r="H357" s="180"/>
    </row>
    <row r="358" spans="1:9" ht="22.5">
      <c r="A358" s="22" t="s">
        <v>700</v>
      </c>
      <c r="B358" s="106" t="s">
        <v>87</v>
      </c>
      <c r="C358" s="107" t="s">
        <v>88</v>
      </c>
      <c r="D358" s="20" t="s">
        <v>5</v>
      </c>
      <c r="E358" s="21">
        <f>9.5*2</f>
        <v>19</v>
      </c>
      <c r="F358" s="21"/>
      <c r="G358" s="21">
        <f>F358*1.2698</f>
        <v>0</v>
      </c>
      <c r="H358" s="17">
        <f>ROUND((E358*G358),2)</f>
        <v>0</v>
      </c>
    </row>
    <row r="359" spans="1:9" ht="11.25" customHeight="1">
      <c r="A359" s="145" t="s">
        <v>701</v>
      </c>
      <c r="B359" s="178" t="s">
        <v>153</v>
      </c>
      <c r="C359" s="179"/>
      <c r="D359" s="179"/>
      <c r="E359" s="179"/>
      <c r="F359" s="179"/>
      <c r="G359" s="179"/>
      <c r="H359" s="180"/>
    </row>
    <row r="360" spans="1:9" ht="33.75">
      <c r="A360" s="89" t="s">
        <v>702</v>
      </c>
      <c r="B360" s="89" t="s">
        <v>70</v>
      </c>
      <c r="C360" s="87" t="s">
        <v>71</v>
      </c>
      <c r="D360" s="86" t="s">
        <v>6</v>
      </c>
      <c r="E360" s="88">
        <f>2*2</f>
        <v>4</v>
      </c>
      <c r="F360" s="88"/>
      <c r="G360" s="88">
        <f>F360*1.2698</f>
        <v>0</v>
      </c>
      <c r="H360" s="108">
        <f>ROUND((E360*G360),2)</f>
        <v>0</v>
      </c>
    </row>
    <row r="361" spans="1:9" ht="11.25" customHeight="1">
      <c r="A361" s="146" t="s">
        <v>703</v>
      </c>
      <c r="B361" s="198" t="s">
        <v>73</v>
      </c>
      <c r="C361" s="199"/>
      <c r="D361" s="199"/>
      <c r="E361" s="199"/>
      <c r="F361" s="199"/>
      <c r="G361" s="199"/>
      <c r="H361" s="200"/>
    </row>
    <row r="362" spans="1:9" ht="45">
      <c r="A362" s="22" t="s">
        <v>704</v>
      </c>
      <c r="B362" s="22" t="s">
        <v>154</v>
      </c>
      <c r="C362" s="19" t="s">
        <v>74</v>
      </c>
      <c r="D362" s="20" t="s">
        <v>9</v>
      </c>
      <c r="E362" s="38">
        <f>((E360)*0.15)</f>
        <v>0.6</v>
      </c>
      <c r="F362" s="21"/>
      <c r="G362" s="21">
        <f>F362*1.2698</f>
        <v>0</v>
      </c>
      <c r="H362" s="17">
        <f>ROUND((E362*G362),2)</f>
        <v>0</v>
      </c>
    </row>
    <row r="363" spans="1:9" ht="33.75">
      <c r="A363" s="22" t="s">
        <v>705</v>
      </c>
      <c r="B363" s="22" t="s">
        <v>155</v>
      </c>
      <c r="C363" s="19" t="s">
        <v>75</v>
      </c>
      <c r="D363" s="20" t="s">
        <v>11</v>
      </c>
      <c r="E363" s="21">
        <f>E362*20</f>
        <v>12</v>
      </c>
      <c r="F363" s="21"/>
      <c r="G363" s="21">
        <f>F363*1.2698</f>
        <v>0</v>
      </c>
      <c r="H363" s="17">
        <f>ROUND((E363*G363),2)</f>
        <v>0</v>
      </c>
    </row>
    <row r="364" spans="1:9" ht="22.5">
      <c r="A364" s="22" t="s">
        <v>706</v>
      </c>
      <c r="B364" s="78" t="s">
        <v>156</v>
      </c>
      <c r="C364" s="79" t="s">
        <v>76</v>
      </c>
      <c r="D364" s="80" t="s">
        <v>10</v>
      </c>
      <c r="E364" s="38">
        <f>E362*2.4</f>
        <v>1.44</v>
      </c>
      <c r="F364" s="38"/>
      <c r="G364" s="21">
        <f>F364*1.2698</f>
        <v>0</v>
      </c>
      <c r="H364" s="17">
        <f>ROUND((E364*G364),2)</f>
        <v>0</v>
      </c>
      <c r="I364" s="6"/>
    </row>
    <row r="365" spans="1:9" ht="11.25" customHeight="1">
      <c r="A365" s="146" t="s">
        <v>707</v>
      </c>
      <c r="B365" s="198" t="s">
        <v>8</v>
      </c>
      <c r="C365" s="199"/>
      <c r="D365" s="199"/>
      <c r="E365" s="199"/>
      <c r="F365" s="199"/>
      <c r="G365" s="199"/>
      <c r="H365" s="200"/>
    </row>
    <row r="366" spans="1:9" ht="67.5">
      <c r="A366" s="22" t="s">
        <v>708</v>
      </c>
      <c r="B366" s="22" t="s">
        <v>174</v>
      </c>
      <c r="C366" s="19" t="s">
        <v>175</v>
      </c>
      <c r="D366" s="20" t="s">
        <v>9</v>
      </c>
      <c r="E366" s="21">
        <f>2*2*1.5</f>
        <v>6</v>
      </c>
      <c r="F366" s="26"/>
      <c r="G366" s="21">
        <f>F366*1.2698</f>
        <v>0</v>
      </c>
      <c r="H366" s="17">
        <f>ROUND((E366*G366),2)</f>
        <v>0</v>
      </c>
    </row>
    <row r="367" spans="1:9" ht="78.75">
      <c r="A367" s="22" t="s">
        <v>709</v>
      </c>
      <c r="B367" s="22" t="s">
        <v>176</v>
      </c>
      <c r="C367" s="19" t="s">
        <v>199</v>
      </c>
      <c r="D367" s="20" t="s">
        <v>9</v>
      </c>
      <c r="E367" s="21">
        <f>E366</f>
        <v>6</v>
      </c>
      <c r="F367" s="26"/>
      <c r="G367" s="21">
        <f>F367*1.2698</f>
        <v>0</v>
      </c>
      <c r="H367" s="17">
        <f>ROUND((E367*G367),2)</f>
        <v>0</v>
      </c>
      <c r="I367" s="10"/>
    </row>
    <row r="368" spans="1:9" ht="11.25" customHeight="1">
      <c r="A368" s="146" t="s">
        <v>710</v>
      </c>
      <c r="B368" s="198" t="s">
        <v>267</v>
      </c>
      <c r="C368" s="199"/>
      <c r="D368" s="199"/>
      <c r="E368" s="199"/>
      <c r="F368" s="199"/>
      <c r="G368" s="199"/>
      <c r="H368" s="200"/>
    </row>
    <row r="369" spans="1:8" ht="22.5">
      <c r="A369" s="22" t="s">
        <v>711</v>
      </c>
      <c r="B369" s="22" t="s">
        <v>334</v>
      </c>
      <c r="C369" s="19" t="s">
        <v>335</v>
      </c>
      <c r="D369" s="20" t="s">
        <v>20</v>
      </c>
      <c r="E369" s="21">
        <v>2</v>
      </c>
      <c r="F369" s="128"/>
      <c r="G369" s="21">
        <f>F369*1.2698</f>
        <v>0</v>
      </c>
      <c r="H369" s="17">
        <f>ROUND((E369*G369),2)</f>
        <v>0</v>
      </c>
    </row>
    <row r="370" spans="1:8" ht="56.25">
      <c r="A370" s="22" t="s">
        <v>712</v>
      </c>
      <c r="B370" s="22" t="s">
        <v>338</v>
      </c>
      <c r="C370" s="19" t="s">
        <v>339</v>
      </c>
      <c r="D370" s="20" t="s">
        <v>20</v>
      </c>
      <c r="E370" s="21">
        <v>2</v>
      </c>
      <c r="F370" s="128"/>
      <c r="G370" s="21">
        <f t="shared" ref="G370:G372" si="38">F370*1.2698</f>
        <v>0</v>
      </c>
      <c r="H370" s="17">
        <f t="shared" ref="H370:H372" si="39">ROUND((E370*G370),2)</f>
        <v>0</v>
      </c>
    </row>
    <row r="371" spans="1:8" ht="67.5">
      <c r="A371" s="22" t="s">
        <v>713</v>
      </c>
      <c r="B371" s="22" t="s">
        <v>340</v>
      </c>
      <c r="C371" s="19" t="s">
        <v>341</v>
      </c>
      <c r="D371" s="20" t="s">
        <v>20</v>
      </c>
      <c r="E371" s="21">
        <v>2</v>
      </c>
      <c r="F371" s="128"/>
      <c r="G371" s="21">
        <f t="shared" si="38"/>
        <v>0</v>
      </c>
      <c r="H371" s="17">
        <f t="shared" si="39"/>
        <v>0</v>
      </c>
    </row>
    <row r="372" spans="1:8" ht="22.5">
      <c r="A372" s="22" t="s">
        <v>714</v>
      </c>
      <c r="B372" s="22" t="s">
        <v>336</v>
      </c>
      <c r="C372" s="19" t="s">
        <v>337</v>
      </c>
      <c r="D372" s="20" t="s">
        <v>5</v>
      </c>
      <c r="E372" s="21">
        <v>1</v>
      </c>
      <c r="F372" s="128"/>
      <c r="G372" s="21">
        <f t="shared" si="38"/>
        <v>0</v>
      </c>
      <c r="H372" s="17">
        <f t="shared" si="39"/>
        <v>0</v>
      </c>
    </row>
    <row r="373" spans="1:8">
      <c r="A373" s="190" t="s">
        <v>7</v>
      </c>
      <c r="B373" s="190"/>
      <c r="C373" s="190"/>
      <c r="D373" s="190"/>
      <c r="E373" s="190"/>
      <c r="F373" s="190"/>
      <c r="G373" s="191"/>
      <c r="H373" s="34">
        <f>SUM(H356:H372)</f>
        <v>0</v>
      </c>
    </row>
    <row r="374" spans="1:8" ht="12" customHeight="1">
      <c r="A374" s="189" t="s">
        <v>110</v>
      </c>
      <c r="B374" s="190"/>
      <c r="C374" s="190"/>
      <c r="D374" s="190"/>
      <c r="E374" s="190"/>
      <c r="F374" s="190"/>
      <c r="G374" s="191"/>
      <c r="H374" s="143">
        <v>1</v>
      </c>
    </row>
    <row r="375" spans="1:8">
      <c r="A375" s="189" t="s">
        <v>111</v>
      </c>
      <c r="B375" s="190"/>
      <c r="C375" s="190"/>
      <c r="D375" s="190"/>
      <c r="E375" s="190"/>
      <c r="F375" s="190"/>
      <c r="G375" s="191"/>
      <c r="H375" s="122">
        <f>ROUND((H374*H373),2)</f>
        <v>0</v>
      </c>
    </row>
    <row r="376" spans="1:8" s="95" customFormat="1" ht="17.25" customHeight="1">
      <c r="A376" s="151">
        <v>3</v>
      </c>
      <c r="B376" s="207" t="s">
        <v>258</v>
      </c>
      <c r="C376" s="208"/>
      <c r="D376" s="208"/>
      <c r="E376" s="208"/>
      <c r="F376" s="208"/>
      <c r="G376" s="208"/>
      <c r="H376" s="209"/>
    </row>
    <row r="377" spans="1:8" s="95" customFormat="1" ht="17.25" customHeight="1">
      <c r="A377" s="144" t="s">
        <v>32</v>
      </c>
      <c r="B377" s="204" t="s">
        <v>357</v>
      </c>
      <c r="C377" s="205"/>
      <c r="D377" s="205"/>
      <c r="E377" s="205"/>
      <c r="F377" s="205"/>
      <c r="G377" s="205"/>
      <c r="H377" s="206"/>
    </row>
    <row r="378" spans="1:8" ht="11.25" customHeight="1">
      <c r="A378" s="145" t="s">
        <v>33</v>
      </c>
      <c r="B378" s="178" t="s">
        <v>152</v>
      </c>
      <c r="C378" s="179"/>
      <c r="D378" s="179"/>
      <c r="E378" s="179"/>
      <c r="F378" s="179"/>
      <c r="G378" s="179"/>
      <c r="H378" s="180"/>
    </row>
    <row r="379" spans="1:8" ht="22.5">
      <c r="A379" s="22" t="s">
        <v>558</v>
      </c>
      <c r="B379" s="106" t="s">
        <v>87</v>
      </c>
      <c r="C379" s="107" t="s">
        <v>88</v>
      </c>
      <c r="D379" s="20" t="s">
        <v>5</v>
      </c>
      <c r="E379" s="21">
        <f>2.5*2</f>
        <v>5</v>
      </c>
      <c r="F379" s="21"/>
      <c r="G379" s="21">
        <f>F379*1.2698</f>
        <v>0</v>
      </c>
      <c r="H379" s="17">
        <f>ROUND((E379*G379),2)</f>
        <v>0</v>
      </c>
    </row>
    <row r="380" spans="1:8" ht="11.25" customHeight="1">
      <c r="A380" s="145" t="s">
        <v>559</v>
      </c>
      <c r="B380" s="178" t="s">
        <v>153</v>
      </c>
      <c r="C380" s="179"/>
      <c r="D380" s="179"/>
      <c r="E380" s="179"/>
      <c r="F380" s="179"/>
      <c r="G380" s="179"/>
      <c r="H380" s="180"/>
    </row>
    <row r="381" spans="1:8" ht="45">
      <c r="A381" s="89" t="s">
        <v>560</v>
      </c>
      <c r="B381" s="89" t="s">
        <v>216</v>
      </c>
      <c r="C381" s="87" t="s">
        <v>215</v>
      </c>
      <c r="D381" s="20" t="s">
        <v>6</v>
      </c>
      <c r="E381" s="88">
        <f>2*1.5</f>
        <v>3</v>
      </c>
      <c r="F381" s="88"/>
      <c r="G381" s="88">
        <f>F381*1.2698</f>
        <v>0</v>
      </c>
      <c r="H381" s="108">
        <f>ROUND((E381*G381),2)</f>
        <v>0</v>
      </c>
    </row>
    <row r="382" spans="1:8" ht="11.25" customHeight="1">
      <c r="A382" s="146" t="s">
        <v>561</v>
      </c>
      <c r="B382" s="198" t="s">
        <v>73</v>
      </c>
      <c r="C382" s="199"/>
      <c r="D382" s="199"/>
      <c r="E382" s="199"/>
      <c r="F382" s="199"/>
      <c r="G382" s="199"/>
      <c r="H382" s="200"/>
    </row>
    <row r="383" spans="1:8" ht="45">
      <c r="A383" s="22" t="s">
        <v>562</v>
      </c>
      <c r="B383" s="22" t="s">
        <v>154</v>
      </c>
      <c r="C383" s="19" t="s">
        <v>74</v>
      </c>
      <c r="D383" s="20" t="s">
        <v>9</v>
      </c>
      <c r="E383" s="38">
        <f>((E381)*0.15)</f>
        <v>0.44999999999999996</v>
      </c>
      <c r="F383" s="21"/>
      <c r="G383" s="21">
        <f>F383*1.2698</f>
        <v>0</v>
      </c>
      <c r="H383" s="17">
        <f>ROUND((E383*G383),2)</f>
        <v>0</v>
      </c>
    </row>
    <row r="384" spans="1:8" ht="33.75">
      <c r="A384" s="22" t="s">
        <v>563</v>
      </c>
      <c r="B384" s="22" t="s">
        <v>155</v>
      </c>
      <c r="C384" s="19" t="s">
        <v>75</v>
      </c>
      <c r="D384" s="20" t="s">
        <v>11</v>
      </c>
      <c r="E384" s="21">
        <f>E383*20</f>
        <v>9</v>
      </c>
      <c r="F384" s="21"/>
      <c r="G384" s="21">
        <f>F384*1.2698</f>
        <v>0</v>
      </c>
      <c r="H384" s="17">
        <f>ROUND((E384*G384),2)</f>
        <v>0</v>
      </c>
    </row>
    <row r="385" spans="1:9" ht="22.5">
      <c r="A385" s="22" t="s">
        <v>564</v>
      </c>
      <c r="B385" s="78" t="s">
        <v>156</v>
      </c>
      <c r="C385" s="79" t="s">
        <v>76</v>
      </c>
      <c r="D385" s="80" t="s">
        <v>10</v>
      </c>
      <c r="E385" s="38">
        <f>E383*2.4</f>
        <v>1.0799999999999998</v>
      </c>
      <c r="F385" s="38"/>
      <c r="G385" s="21">
        <f>F385*1.2698</f>
        <v>0</v>
      </c>
      <c r="H385" s="17">
        <f>ROUND((E385*G385),2)</f>
        <v>0</v>
      </c>
      <c r="I385" s="6"/>
    </row>
    <row r="386" spans="1:9" ht="11.25" customHeight="1">
      <c r="A386" s="146" t="s">
        <v>565</v>
      </c>
      <c r="B386" s="198" t="s">
        <v>8</v>
      </c>
      <c r="C386" s="199"/>
      <c r="D386" s="199"/>
      <c r="E386" s="199"/>
      <c r="F386" s="199"/>
      <c r="G386" s="199"/>
      <c r="H386" s="200"/>
    </row>
    <row r="387" spans="1:9">
      <c r="A387" s="22" t="s">
        <v>566</v>
      </c>
      <c r="B387" s="22" t="s">
        <v>157</v>
      </c>
      <c r="C387" s="19" t="s">
        <v>158</v>
      </c>
      <c r="D387" s="20" t="s">
        <v>9</v>
      </c>
      <c r="E387" s="21">
        <f>2*1.5*1</f>
        <v>3</v>
      </c>
      <c r="F387" s="26"/>
      <c r="G387" s="21">
        <f>F387*1.2698</f>
        <v>0</v>
      </c>
      <c r="H387" s="17">
        <f>ROUND((E387*G387),2)</f>
        <v>0</v>
      </c>
    </row>
    <row r="388" spans="1:9" ht="33.75">
      <c r="A388" s="22" t="s">
        <v>567</v>
      </c>
      <c r="B388" s="22" t="s">
        <v>159</v>
      </c>
      <c r="C388" s="19" t="s">
        <v>160</v>
      </c>
      <c r="D388" s="20" t="s">
        <v>9</v>
      </c>
      <c r="E388" s="21">
        <f>E387</f>
        <v>3</v>
      </c>
      <c r="F388" s="26"/>
      <c r="G388" s="21">
        <f>F388*1.2698</f>
        <v>0</v>
      </c>
      <c r="H388" s="17">
        <f>ROUND((E388*G388),2)</f>
        <v>0</v>
      </c>
      <c r="I388" s="10"/>
    </row>
    <row r="389" spans="1:9" ht="11.25" customHeight="1">
      <c r="A389" s="146" t="s">
        <v>568</v>
      </c>
      <c r="B389" s="198" t="s">
        <v>267</v>
      </c>
      <c r="C389" s="199"/>
      <c r="D389" s="199"/>
      <c r="E389" s="199"/>
      <c r="F389" s="199"/>
      <c r="G389" s="199"/>
      <c r="H389" s="200"/>
    </row>
    <row r="390" spans="1:9" ht="33.75">
      <c r="A390" s="22" t="s">
        <v>569</v>
      </c>
      <c r="B390" s="22" t="s">
        <v>260</v>
      </c>
      <c r="C390" s="19" t="s">
        <v>261</v>
      </c>
      <c r="D390" s="20" t="s">
        <v>20</v>
      </c>
      <c r="E390" s="21">
        <v>2</v>
      </c>
      <c r="F390" s="128"/>
      <c r="G390" s="21">
        <f>F390*1.2698</f>
        <v>0</v>
      </c>
      <c r="H390" s="17">
        <f>ROUND((E390*G390),2)</f>
        <v>0</v>
      </c>
    </row>
    <row r="391" spans="1:9" ht="22.5">
      <c r="A391" s="22" t="s">
        <v>570</v>
      </c>
      <c r="B391" s="22" t="s">
        <v>202</v>
      </c>
      <c r="C391" s="19" t="s">
        <v>262</v>
      </c>
      <c r="D391" s="20" t="s">
        <v>20</v>
      </c>
      <c r="E391" s="21">
        <v>1</v>
      </c>
      <c r="F391" s="21"/>
      <c r="G391" s="21">
        <f t="shared" ref="G391:G393" si="40">F391*1.2698</f>
        <v>0</v>
      </c>
      <c r="H391" s="17">
        <f t="shared" ref="H391:H393" si="41">ROUND((E391*G391),2)</f>
        <v>0</v>
      </c>
    </row>
    <row r="392" spans="1:9" ht="56.25">
      <c r="A392" s="22" t="s">
        <v>571</v>
      </c>
      <c r="B392" s="22" t="s">
        <v>263</v>
      </c>
      <c r="C392" s="19" t="s">
        <v>264</v>
      </c>
      <c r="D392" s="20" t="s">
        <v>5</v>
      </c>
      <c r="E392" s="21">
        <v>1</v>
      </c>
      <c r="F392" s="128"/>
      <c r="G392" s="21">
        <f t="shared" si="40"/>
        <v>0</v>
      </c>
      <c r="H392" s="17">
        <f t="shared" si="41"/>
        <v>0</v>
      </c>
    </row>
    <row r="393" spans="1:9" ht="22.5">
      <c r="A393" s="22" t="s">
        <v>572</v>
      </c>
      <c r="B393" s="22" t="s">
        <v>265</v>
      </c>
      <c r="C393" s="19" t="s">
        <v>266</v>
      </c>
      <c r="D393" s="20" t="s">
        <v>5</v>
      </c>
      <c r="E393" s="21">
        <v>1</v>
      </c>
      <c r="F393" s="128"/>
      <c r="G393" s="21">
        <f t="shared" si="40"/>
        <v>0</v>
      </c>
      <c r="H393" s="17">
        <f t="shared" si="41"/>
        <v>0</v>
      </c>
    </row>
    <row r="394" spans="1:9">
      <c r="A394" s="190" t="s">
        <v>7</v>
      </c>
      <c r="B394" s="190"/>
      <c r="C394" s="190"/>
      <c r="D394" s="190"/>
      <c r="E394" s="190"/>
      <c r="F394" s="190"/>
      <c r="G394" s="191"/>
      <c r="H394" s="34">
        <f>SUM(H377:H393)</f>
        <v>0</v>
      </c>
    </row>
    <row r="395" spans="1:9">
      <c r="A395" s="189" t="s">
        <v>110</v>
      </c>
      <c r="B395" s="190"/>
      <c r="C395" s="190"/>
      <c r="D395" s="190"/>
      <c r="E395" s="190"/>
      <c r="F395" s="190"/>
      <c r="G395" s="191"/>
      <c r="H395" s="143">
        <v>10</v>
      </c>
    </row>
    <row r="396" spans="1:9">
      <c r="A396" s="189" t="s">
        <v>111</v>
      </c>
      <c r="B396" s="190"/>
      <c r="C396" s="190"/>
      <c r="D396" s="190"/>
      <c r="E396" s="190"/>
      <c r="F396" s="190"/>
      <c r="G396" s="191"/>
      <c r="H396" s="122">
        <f>ROUND((H395*H394),2)</f>
        <v>0</v>
      </c>
    </row>
    <row r="397" spans="1:9" s="95" customFormat="1" ht="17.25" customHeight="1">
      <c r="A397" s="144" t="s">
        <v>96</v>
      </c>
      <c r="B397" s="204" t="s">
        <v>358</v>
      </c>
      <c r="C397" s="205"/>
      <c r="D397" s="205"/>
      <c r="E397" s="205"/>
      <c r="F397" s="205"/>
      <c r="G397" s="205"/>
      <c r="H397" s="206"/>
    </row>
    <row r="398" spans="1:9" ht="11.25" customHeight="1">
      <c r="A398" s="145" t="s">
        <v>573</v>
      </c>
      <c r="B398" s="178" t="s">
        <v>152</v>
      </c>
      <c r="C398" s="179"/>
      <c r="D398" s="179"/>
      <c r="E398" s="179"/>
      <c r="F398" s="179"/>
      <c r="G398" s="179"/>
      <c r="H398" s="180"/>
    </row>
    <row r="399" spans="1:9" ht="22.5">
      <c r="A399" s="22" t="s">
        <v>573</v>
      </c>
      <c r="B399" s="106" t="s">
        <v>87</v>
      </c>
      <c r="C399" s="107" t="s">
        <v>88</v>
      </c>
      <c r="D399" s="20" t="s">
        <v>5</v>
      </c>
      <c r="E399" s="21">
        <f>2.5*2</f>
        <v>5</v>
      </c>
      <c r="F399" s="21"/>
      <c r="G399" s="21">
        <f>F399*1.2698</f>
        <v>0</v>
      </c>
      <c r="H399" s="17">
        <f>ROUND((E399*G399),2)</f>
        <v>0</v>
      </c>
    </row>
    <row r="400" spans="1:9" ht="11.25" customHeight="1">
      <c r="A400" s="145" t="s">
        <v>192</v>
      </c>
      <c r="B400" s="178" t="s">
        <v>153</v>
      </c>
      <c r="C400" s="179"/>
      <c r="D400" s="179"/>
      <c r="E400" s="179"/>
      <c r="F400" s="179"/>
      <c r="G400" s="179"/>
      <c r="H400" s="180"/>
    </row>
    <row r="401" spans="1:9" ht="45">
      <c r="A401" s="89" t="s">
        <v>574</v>
      </c>
      <c r="B401" s="89" t="s">
        <v>216</v>
      </c>
      <c r="C401" s="87" t="s">
        <v>215</v>
      </c>
      <c r="D401" s="20" t="s">
        <v>6</v>
      </c>
      <c r="E401" s="88">
        <f>2*1.5</f>
        <v>3</v>
      </c>
      <c r="F401" s="88"/>
      <c r="G401" s="88">
        <f>F401*1.2698</f>
        <v>0</v>
      </c>
      <c r="H401" s="108">
        <f>ROUND((E401*G401),2)</f>
        <v>0</v>
      </c>
    </row>
    <row r="402" spans="1:9" ht="11.25" customHeight="1">
      <c r="A402" s="146" t="s">
        <v>575</v>
      </c>
      <c r="B402" s="198" t="s">
        <v>73</v>
      </c>
      <c r="C402" s="199"/>
      <c r="D402" s="199"/>
      <c r="E402" s="199"/>
      <c r="F402" s="199"/>
      <c r="G402" s="199"/>
      <c r="H402" s="200"/>
    </row>
    <row r="403" spans="1:9" ht="45">
      <c r="A403" s="22" t="s">
        <v>576</v>
      </c>
      <c r="B403" s="22" t="s">
        <v>154</v>
      </c>
      <c r="C403" s="19" t="s">
        <v>74</v>
      </c>
      <c r="D403" s="20" t="s">
        <v>9</v>
      </c>
      <c r="E403" s="38">
        <f>((E401)*0.15)</f>
        <v>0.44999999999999996</v>
      </c>
      <c r="F403" s="21"/>
      <c r="G403" s="21">
        <f>F403*1.2698</f>
        <v>0</v>
      </c>
      <c r="H403" s="17">
        <f>ROUND((E403*G403),2)</f>
        <v>0</v>
      </c>
    </row>
    <row r="404" spans="1:9" ht="33.75">
      <c r="A404" s="22" t="s">
        <v>577</v>
      </c>
      <c r="B404" s="22" t="s">
        <v>155</v>
      </c>
      <c r="C404" s="19" t="s">
        <v>75</v>
      </c>
      <c r="D404" s="20" t="s">
        <v>11</v>
      </c>
      <c r="E404" s="21">
        <f>E403*20</f>
        <v>9</v>
      </c>
      <c r="F404" s="21"/>
      <c r="G404" s="21">
        <f>F404*1.2698</f>
        <v>0</v>
      </c>
      <c r="H404" s="17">
        <f>ROUND((E404*G404),2)</f>
        <v>0</v>
      </c>
    </row>
    <row r="405" spans="1:9" ht="22.5">
      <c r="A405" s="22" t="s">
        <v>578</v>
      </c>
      <c r="B405" s="78" t="s">
        <v>156</v>
      </c>
      <c r="C405" s="79" t="s">
        <v>76</v>
      </c>
      <c r="D405" s="80" t="s">
        <v>10</v>
      </c>
      <c r="E405" s="38">
        <f>E403*2.4</f>
        <v>1.0799999999999998</v>
      </c>
      <c r="F405" s="38"/>
      <c r="G405" s="21">
        <f>F405*1.2698</f>
        <v>0</v>
      </c>
      <c r="H405" s="17">
        <f>ROUND((E405*G405),2)</f>
        <v>0</v>
      </c>
      <c r="I405" s="6"/>
    </row>
    <row r="406" spans="1:9" ht="11.25" customHeight="1">
      <c r="A406" s="146" t="s">
        <v>579</v>
      </c>
      <c r="B406" s="198" t="s">
        <v>8</v>
      </c>
      <c r="C406" s="199"/>
      <c r="D406" s="199"/>
      <c r="E406" s="199"/>
      <c r="F406" s="199"/>
      <c r="G406" s="199"/>
      <c r="H406" s="200"/>
    </row>
    <row r="407" spans="1:9">
      <c r="A407" s="22" t="s">
        <v>580</v>
      </c>
      <c r="B407" s="22" t="s">
        <v>157</v>
      </c>
      <c r="C407" s="19" t="s">
        <v>158</v>
      </c>
      <c r="D407" s="20" t="s">
        <v>9</v>
      </c>
      <c r="E407" s="21">
        <f>2*1.5*1</f>
        <v>3</v>
      </c>
      <c r="F407" s="26"/>
      <c r="G407" s="21">
        <f>F407*1.2698</f>
        <v>0</v>
      </c>
      <c r="H407" s="17">
        <f>ROUND((E407*G407),2)</f>
        <v>0</v>
      </c>
    </row>
    <row r="408" spans="1:9" ht="33.75">
      <c r="A408" s="22" t="s">
        <v>581</v>
      </c>
      <c r="B408" s="22" t="s">
        <v>159</v>
      </c>
      <c r="C408" s="19" t="s">
        <v>160</v>
      </c>
      <c r="D408" s="20" t="s">
        <v>9</v>
      </c>
      <c r="E408" s="21">
        <f>E407</f>
        <v>3</v>
      </c>
      <c r="F408" s="26"/>
      <c r="G408" s="21">
        <f>F408*1.2698</f>
        <v>0</v>
      </c>
      <c r="H408" s="17">
        <f>ROUND((E408*G408),2)</f>
        <v>0</v>
      </c>
      <c r="I408" s="10"/>
    </row>
    <row r="409" spans="1:9" ht="11.25" customHeight="1">
      <c r="A409" s="146" t="s">
        <v>582</v>
      </c>
      <c r="B409" s="198" t="s">
        <v>267</v>
      </c>
      <c r="C409" s="199"/>
      <c r="D409" s="199"/>
      <c r="E409" s="199"/>
      <c r="F409" s="199"/>
      <c r="G409" s="199"/>
      <c r="H409" s="200"/>
    </row>
    <row r="410" spans="1:9" ht="33.75">
      <c r="A410" s="22" t="s">
        <v>583</v>
      </c>
      <c r="B410" s="22" t="s">
        <v>268</v>
      </c>
      <c r="C410" s="19" t="s">
        <v>269</v>
      </c>
      <c r="D410" s="20" t="s">
        <v>20</v>
      </c>
      <c r="E410" s="21">
        <v>2</v>
      </c>
      <c r="F410" s="128"/>
      <c r="G410" s="21">
        <f>F410*1.2698</f>
        <v>0</v>
      </c>
      <c r="H410" s="17">
        <f>ROUND((E410*G410),2)</f>
        <v>0</v>
      </c>
    </row>
    <row r="411" spans="1:9" ht="22.5">
      <c r="A411" s="22" t="s">
        <v>584</v>
      </c>
      <c r="B411" s="22" t="s">
        <v>202</v>
      </c>
      <c r="C411" s="19" t="s">
        <v>203</v>
      </c>
      <c r="D411" s="20" t="s">
        <v>20</v>
      </c>
      <c r="E411" s="21">
        <v>1</v>
      </c>
      <c r="F411" s="21"/>
      <c r="G411" s="21">
        <f t="shared" ref="G411:G413" si="42">F411*1.2698</f>
        <v>0</v>
      </c>
      <c r="H411" s="17">
        <f t="shared" ref="H411:H413" si="43">ROUND((E411*G411),2)</f>
        <v>0</v>
      </c>
    </row>
    <row r="412" spans="1:9" ht="56.25">
      <c r="A412" s="22" t="s">
        <v>585</v>
      </c>
      <c r="B412" s="149" t="s">
        <v>272</v>
      </c>
      <c r="C412" s="150" t="s">
        <v>273</v>
      </c>
      <c r="D412" s="20" t="s">
        <v>5</v>
      </c>
      <c r="E412" s="21">
        <v>1</v>
      </c>
      <c r="F412" s="128"/>
      <c r="G412" s="21">
        <f t="shared" si="42"/>
        <v>0</v>
      </c>
      <c r="H412" s="17">
        <f t="shared" si="43"/>
        <v>0</v>
      </c>
    </row>
    <row r="413" spans="1:9" ht="22.5">
      <c r="A413" s="22" t="s">
        <v>586</v>
      </c>
      <c r="B413" s="22" t="s">
        <v>270</v>
      </c>
      <c r="C413" s="19" t="s">
        <v>271</v>
      </c>
      <c r="D413" s="20" t="s">
        <v>5</v>
      </c>
      <c r="E413" s="21">
        <v>1</v>
      </c>
      <c r="F413" s="128"/>
      <c r="G413" s="21">
        <f t="shared" si="42"/>
        <v>0</v>
      </c>
      <c r="H413" s="17">
        <f t="shared" si="43"/>
        <v>0</v>
      </c>
    </row>
    <row r="414" spans="1:9">
      <c r="A414" s="190" t="s">
        <v>7</v>
      </c>
      <c r="B414" s="190"/>
      <c r="C414" s="190"/>
      <c r="D414" s="190"/>
      <c r="E414" s="190"/>
      <c r="F414" s="190"/>
      <c r="G414" s="191"/>
      <c r="H414" s="34">
        <f>SUM(H397:H413)</f>
        <v>0</v>
      </c>
    </row>
    <row r="415" spans="1:9">
      <c r="A415" s="189" t="s">
        <v>110</v>
      </c>
      <c r="B415" s="190"/>
      <c r="C415" s="190"/>
      <c r="D415" s="190"/>
      <c r="E415" s="190"/>
      <c r="F415" s="190"/>
      <c r="G415" s="191"/>
      <c r="H415" s="143">
        <v>2</v>
      </c>
    </row>
    <row r="416" spans="1:9">
      <c r="A416" s="189" t="s">
        <v>111</v>
      </c>
      <c r="B416" s="190"/>
      <c r="C416" s="190"/>
      <c r="D416" s="190"/>
      <c r="E416" s="190"/>
      <c r="F416" s="190"/>
      <c r="G416" s="191"/>
      <c r="H416" s="122">
        <f>ROUND((H415*H414),2)</f>
        <v>0</v>
      </c>
    </row>
    <row r="417" spans="1:9" s="95" customFormat="1" ht="17.25" customHeight="1">
      <c r="A417" s="144" t="s">
        <v>97</v>
      </c>
      <c r="B417" s="204" t="s">
        <v>351</v>
      </c>
      <c r="C417" s="205"/>
      <c r="D417" s="205"/>
      <c r="E417" s="205"/>
      <c r="F417" s="205"/>
      <c r="G417" s="205"/>
      <c r="H417" s="206"/>
    </row>
    <row r="418" spans="1:9" ht="11.25" customHeight="1">
      <c r="A418" s="145" t="s">
        <v>193</v>
      </c>
      <c r="B418" s="178" t="s">
        <v>152</v>
      </c>
      <c r="C418" s="179"/>
      <c r="D418" s="179"/>
      <c r="E418" s="179"/>
      <c r="F418" s="179"/>
      <c r="G418" s="179"/>
      <c r="H418" s="180"/>
    </row>
    <row r="419" spans="1:9" ht="22.5">
      <c r="A419" s="22" t="s">
        <v>587</v>
      </c>
      <c r="B419" s="106" t="s">
        <v>87</v>
      </c>
      <c r="C419" s="107" t="s">
        <v>88</v>
      </c>
      <c r="D419" s="20" t="s">
        <v>5</v>
      </c>
      <c r="E419" s="21">
        <f>2.5*2</f>
        <v>5</v>
      </c>
      <c r="F419" s="21"/>
      <c r="G419" s="21">
        <f>F419*1.2698</f>
        <v>0</v>
      </c>
      <c r="H419" s="17">
        <f>ROUND((E419*G419),2)</f>
        <v>0</v>
      </c>
    </row>
    <row r="420" spans="1:9" ht="11.25" customHeight="1">
      <c r="A420" s="145" t="s">
        <v>194</v>
      </c>
      <c r="B420" s="178" t="s">
        <v>153</v>
      </c>
      <c r="C420" s="179"/>
      <c r="D420" s="179"/>
      <c r="E420" s="179"/>
      <c r="F420" s="179"/>
      <c r="G420" s="179"/>
      <c r="H420" s="180"/>
    </row>
    <row r="421" spans="1:9" ht="45">
      <c r="A421" s="89" t="s">
        <v>588</v>
      </c>
      <c r="B421" s="89" t="s">
        <v>216</v>
      </c>
      <c r="C421" s="87" t="s">
        <v>215</v>
      </c>
      <c r="D421" s="20" t="s">
        <v>6</v>
      </c>
      <c r="E421" s="88">
        <f>2*1.5</f>
        <v>3</v>
      </c>
      <c r="F421" s="88"/>
      <c r="G421" s="88">
        <f>F421*1.2698</f>
        <v>0</v>
      </c>
      <c r="H421" s="108">
        <f>ROUND((E421*G421),2)</f>
        <v>0</v>
      </c>
    </row>
    <row r="422" spans="1:9" ht="11.25" customHeight="1">
      <c r="A422" s="146" t="s">
        <v>195</v>
      </c>
      <c r="B422" s="198" t="s">
        <v>73</v>
      </c>
      <c r="C422" s="199"/>
      <c r="D422" s="199"/>
      <c r="E422" s="199"/>
      <c r="F422" s="199"/>
      <c r="G422" s="199"/>
      <c r="H422" s="200"/>
    </row>
    <row r="423" spans="1:9" ht="45">
      <c r="A423" s="22" t="s">
        <v>589</v>
      </c>
      <c r="B423" s="22" t="s">
        <v>154</v>
      </c>
      <c r="C423" s="19" t="s">
        <v>74</v>
      </c>
      <c r="D423" s="20" t="s">
        <v>9</v>
      </c>
      <c r="E423" s="38">
        <f>((E421)*0.15)</f>
        <v>0.44999999999999996</v>
      </c>
      <c r="F423" s="21"/>
      <c r="G423" s="21">
        <f>F423*1.2698</f>
        <v>0</v>
      </c>
      <c r="H423" s="17">
        <f>ROUND((E423*G423),2)</f>
        <v>0</v>
      </c>
    </row>
    <row r="424" spans="1:9" ht="33.75">
      <c r="A424" s="22" t="s">
        <v>590</v>
      </c>
      <c r="B424" s="22" t="s">
        <v>155</v>
      </c>
      <c r="C424" s="19" t="s">
        <v>75</v>
      </c>
      <c r="D424" s="20" t="s">
        <v>11</v>
      </c>
      <c r="E424" s="21">
        <f>E423*20</f>
        <v>9</v>
      </c>
      <c r="F424" s="21"/>
      <c r="G424" s="21">
        <f>F424*1.2698</f>
        <v>0</v>
      </c>
      <c r="H424" s="17">
        <f>ROUND((E424*G424),2)</f>
        <v>0</v>
      </c>
    </row>
    <row r="425" spans="1:9" ht="22.5">
      <c r="A425" s="22" t="s">
        <v>591</v>
      </c>
      <c r="B425" s="78" t="s">
        <v>156</v>
      </c>
      <c r="C425" s="79" t="s">
        <v>76</v>
      </c>
      <c r="D425" s="80" t="s">
        <v>10</v>
      </c>
      <c r="E425" s="38">
        <f>E423*2.4</f>
        <v>1.0799999999999998</v>
      </c>
      <c r="F425" s="38"/>
      <c r="G425" s="21">
        <f>F425*1.2698</f>
        <v>0</v>
      </c>
      <c r="H425" s="17">
        <f>ROUND((E425*G425),2)</f>
        <v>0</v>
      </c>
      <c r="I425" s="6"/>
    </row>
    <row r="426" spans="1:9" ht="11.25" customHeight="1">
      <c r="A426" s="146" t="s">
        <v>592</v>
      </c>
      <c r="B426" s="198" t="s">
        <v>8</v>
      </c>
      <c r="C426" s="199"/>
      <c r="D426" s="199"/>
      <c r="E426" s="199"/>
      <c r="F426" s="199"/>
      <c r="G426" s="199"/>
      <c r="H426" s="200"/>
    </row>
    <row r="427" spans="1:9">
      <c r="A427" s="22" t="s">
        <v>593</v>
      </c>
      <c r="B427" s="22" t="s">
        <v>157</v>
      </c>
      <c r="C427" s="19" t="s">
        <v>158</v>
      </c>
      <c r="D427" s="20" t="s">
        <v>9</v>
      </c>
      <c r="E427" s="21">
        <f>2*1.5*1</f>
        <v>3</v>
      </c>
      <c r="F427" s="26"/>
      <c r="G427" s="21">
        <f>F427*1.2698</f>
        <v>0</v>
      </c>
      <c r="H427" s="17">
        <f>ROUND((E427*G427),2)</f>
        <v>0</v>
      </c>
    </row>
    <row r="428" spans="1:9" ht="33.75">
      <c r="A428" s="22" t="s">
        <v>594</v>
      </c>
      <c r="B428" s="22" t="s">
        <v>159</v>
      </c>
      <c r="C428" s="19" t="s">
        <v>160</v>
      </c>
      <c r="D428" s="20" t="s">
        <v>9</v>
      </c>
      <c r="E428" s="21">
        <f>E427</f>
        <v>3</v>
      </c>
      <c r="F428" s="26"/>
      <c r="G428" s="21">
        <f>F428*1.2698</f>
        <v>0</v>
      </c>
      <c r="H428" s="17">
        <f>ROUND((E428*G428),2)</f>
        <v>0</v>
      </c>
      <c r="I428" s="10"/>
    </row>
    <row r="429" spans="1:9" ht="11.25" customHeight="1">
      <c r="A429" s="146" t="s">
        <v>595</v>
      </c>
      <c r="B429" s="198" t="s">
        <v>267</v>
      </c>
      <c r="C429" s="199"/>
      <c r="D429" s="199"/>
      <c r="E429" s="199"/>
      <c r="F429" s="199"/>
      <c r="G429" s="199"/>
      <c r="H429" s="200"/>
    </row>
    <row r="430" spans="1:9" ht="22.5">
      <c r="A430" s="22" t="s">
        <v>596</v>
      </c>
      <c r="B430" s="22" t="s">
        <v>303</v>
      </c>
      <c r="C430" s="19" t="s">
        <v>304</v>
      </c>
      <c r="D430" s="20" t="s">
        <v>20</v>
      </c>
      <c r="E430" s="21">
        <v>2</v>
      </c>
      <c r="F430" s="128"/>
      <c r="G430" s="21">
        <f>F430*1.2698</f>
        <v>0</v>
      </c>
      <c r="H430" s="17">
        <f>ROUND((E430*G430),2)</f>
        <v>0</v>
      </c>
    </row>
    <row r="431" spans="1:9" ht="56.25">
      <c r="A431" s="22" t="s">
        <v>597</v>
      </c>
      <c r="B431" s="22" t="s">
        <v>306</v>
      </c>
      <c r="C431" s="19" t="s">
        <v>307</v>
      </c>
      <c r="D431" s="20" t="s">
        <v>20</v>
      </c>
      <c r="E431" s="21">
        <v>2</v>
      </c>
      <c r="F431" s="128"/>
      <c r="G431" s="21">
        <f t="shared" ref="G431:G433" si="44">F431*1.2698</f>
        <v>0</v>
      </c>
      <c r="H431" s="17">
        <f t="shared" ref="H431:H433" si="45">ROUND((E431*G431),2)</f>
        <v>0</v>
      </c>
    </row>
    <row r="432" spans="1:9" ht="67.5">
      <c r="A432" s="22" t="s">
        <v>598</v>
      </c>
      <c r="B432" s="22" t="s">
        <v>308</v>
      </c>
      <c r="C432" s="19" t="s">
        <v>309</v>
      </c>
      <c r="D432" s="20" t="s">
        <v>20</v>
      </c>
      <c r="E432" s="21">
        <v>2</v>
      </c>
      <c r="F432" s="21"/>
      <c r="G432" s="21">
        <f t="shared" si="44"/>
        <v>0</v>
      </c>
      <c r="H432" s="17">
        <f t="shared" si="45"/>
        <v>0</v>
      </c>
    </row>
    <row r="433" spans="1:9" ht="22.5">
      <c r="A433" s="22" t="s">
        <v>599</v>
      </c>
      <c r="B433" s="22" t="s">
        <v>321</v>
      </c>
      <c r="C433" s="19" t="s">
        <v>305</v>
      </c>
      <c r="D433" s="20" t="s">
        <v>5</v>
      </c>
      <c r="E433" s="21">
        <v>1</v>
      </c>
      <c r="F433" s="128"/>
      <c r="G433" s="21">
        <f t="shared" si="44"/>
        <v>0</v>
      </c>
      <c r="H433" s="17">
        <f t="shared" si="45"/>
        <v>0</v>
      </c>
    </row>
    <row r="434" spans="1:9">
      <c r="A434" s="190" t="s">
        <v>7</v>
      </c>
      <c r="B434" s="190"/>
      <c r="C434" s="190"/>
      <c r="D434" s="190"/>
      <c r="E434" s="190"/>
      <c r="F434" s="190"/>
      <c r="G434" s="191"/>
      <c r="H434" s="34">
        <f>SUM(H417:H433)</f>
        <v>0</v>
      </c>
    </row>
    <row r="435" spans="1:9">
      <c r="A435" s="189" t="s">
        <v>110</v>
      </c>
      <c r="B435" s="190"/>
      <c r="C435" s="190"/>
      <c r="D435" s="190"/>
      <c r="E435" s="190"/>
      <c r="F435" s="190"/>
      <c r="G435" s="191"/>
      <c r="H435" s="143">
        <v>1</v>
      </c>
    </row>
    <row r="436" spans="1:9">
      <c r="A436" s="189" t="s">
        <v>111</v>
      </c>
      <c r="B436" s="190"/>
      <c r="C436" s="190"/>
      <c r="D436" s="190"/>
      <c r="E436" s="190"/>
      <c r="F436" s="190"/>
      <c r="G436" s="191"/>
      <c r="H436" s="122">
        <f>ROUND((H435*H434),2)</f>
        <v>0</v>
      </c>
    </row>
    <row r="437" spans="1:9" s="95" customFormat="1" ht="17.25" customHeight="1">
      <c r="A437" s="144" t="s">
        <v>196</v>
      </c>
      <c r="B437" s="204" t="s">
        <v>350</v>
      </c>
      <c r="C437" s="205"/>
      <c r="D437" s="205"/>
      <c r="E437" s="205"/>
      <c r="F437" s="205"/>
      <c r="G437" s="205"/>
      <c r="H437" s="206"/>
    </row>
    <row r="438" spans="1:9" ht="11.25" customHeight="1">
      <c r="A438" s="145" t="s">
        <v>197</v>
      </c>
      <c r="B438" s="178" t="s">
        <v>152</v>
      </c>
      <c r="C438" s="179"/>
      <c r="D438" s="179"/>
      <c r="E438" s="179"/>
      <c r="F438" s="179"/>
      <c r="G438" s="179"/>
      <c r="H438" s="180"/>
    </row>
    <row r="439" spans="1:9" ht="22.5">
      <c r="A439" s="22" t="s">
        <v>600</v>
      </c>
      <c r="B439" s="106" t="s">
        <v>87</v>
      </c>
      <c r="C439" s="107" t="s">
        <v>88</v>
      </c>
      <c r="D439" s="20" t="s">
        <v>5</v>
      </c>
      <c r="E439" s="21">
        <f>2.5*2</f>
        <v>5</v>
      </c>
      <c r="F439" s="21"/>
      <c r="G439" s="21">
        <f>F439*1.2698</f>
        <v>0</v>
      </c>
      <c r="H439" s="17">
        <f>ROUND((E439*G439),2)</f>
        <v>0</v>
      </c>
    </row>
    <row r="440" spans="1:9" ht="11.25" customHeight="1">
      <c r="A440" s="145" t="s">
        <v>198</v>
      </c>
      <c r="B440" s="178" t="s">
        <v>153</v>
      </c>
      <c r="C440" s="179"/>
      <c r="D440" s="179"/>
      <c r="E440" s="179"/>
      <c r="F440" s="179"/>
      <c r="G440" s="179"/>
      <c r="H440" s="180"/>
    </row>
    <row r="441" spans="1:9" ht="45">
      <c r="A441" s="89" t="s">
        <v>601</v>
      </c>
      <c r="B441" s="89" t="s">
        <v>216</v>
      </c>
      <c r="C441" s="87" t="s">
        <v>215</v>
      </c>
      <c r="D441" s="20" t="s">
        <v>6</v>
      </c>
      <c r="E441" s="88">
        <f>2*1.5</f>
        <v>3</v>
      </c>
      <c r="F441" s="88"/>
      <c r="G441" s="88">
        <f>F441*1.2698</f>
        <v>0</v>
      </c>
      <c r="H441" s="108">
        <f>ROUND((E441*G441),2)</f>
        <v>0</v>
      </c>
    </row>
    <row r="442" spans="1:9" ht="11.25" customHeight="1">
      <c r="A442" s="146" t="s">
        <v>602</v>
      </c>
      <c r="B442" s="198" t="s">
        <v>73</v>
      </c>
      <c r="C442" s="199"/>
      <c r="D442" s="199"/>
      <c r="E442" s="199"/>
      <c r="F442" s="199"/>
      <c r="G442" s="199"/>
      <c r="H442" s="200"/>
    </row>
    <row r="443" spans="1:9" ht="45">
      <c r="A443" s="22" t="s">
        <v>603</v>
      </c>
      <c r="B443" s="22" t="s">
        <v>154</v>
      </c>
      <c r="C443" s="19" t="s">
        <v>74</v>
      </c>
      <c r="D443" s="20" t="s">
        <v>9</v>
      </c>
      <c r="E443" s="38">
        <f>((E441)*0.15)</f>
        <v>0.44999999999999996</v>
      </c>
      <c r="F443" s="21"/>
      <c r="G443" s="21">
        <f>F443*1.2698</f>
        <v>0</v>
      </c>
      <c r="H443" s="17">
        <f>ROUND((E443*G443),2)</f>
        <v>0</v>
      </c>
    </row>
    <row r="444" spans="1:9" ht="33.75">
      <c r="A444" s="22" t="s">
        <v>604</v>
      </c>
      <c r="B444" s="22" t="s">
        <v>155</v>
      </c>
      <c r="C444" s="19" t="s">
        <v>75</v>
      </c>
      <c r="D444" s="20" t="s">
        <v>11</v>
      </c>
      <c r="E444" s="21">
        <f>E443*20</f>
        <v>9</v>
      </c>
      <c r="F444" s="21"/>
      <c r="G444" s="21">
        <f>F444*1.2698</f>
        <v>0</v>
      </c>
      <c r="H444" s="17">
        <f>ROUND((E444*G444),2)</f>
        <v>0</v>
      </c>
    </row>
    <row r="445" spans="1:9" ht="22.5">
      <c r="A445" s="22" t="s">
        <v>605</v>
      </c>
      <c r="B445" s="78" t="s">
        <v>156</v>
      </c>
      <c r="C445" s="79" t="s">
        <v>76</v>
      </c>
      <c r="D445" s="80" t="s">
        <v>10</v>
      </c>
      <c r="E445" s="38">
        <f>E443*2.4</f>
        <v>1.0799999999999998</v>
      </c>
      <c r="F445" s="38"/>
      <c r="G445" s="21">
        <f>F445*1.2698</f>
        <v>0</v>
      </c>
      <c r="H445" s="17">
        <f>ROUND((E445*G445),2)</f>
        <v>0</v>
      </c>
      <c r="I445" s="6"/>
    </row>
    <row r="446" spans="1:9" ht="11.25" customHeight="1">
      <c r="A446" s="146" t="s">
        <v>606</v>
      </c>
      <c r="B446" s="198" t="s">
        <v>8</v>
      </c>
      <c r="C446" s="199"/>
      <c r="D446" s="199"/>
      <c r="E446" s="199"/>
      <c r="F446" s="199"/>
      <c r="G446" s="199"/>
      <c r="H446" s="200"/>
    </row>
    <row r="447" spans="1:9">
      <c r="A447" s="22" t="s">
        <v>607</v>
      </c>
      <c r="B447" s="22" t="s">
        <v>157</v>
      </c>
      <c r="C447" s="19" t="s">
        <v>158</v>
      </c>
      <c r="D447" s="20" t="s">
        <v>9</v>
      </c>
      <c r="E447" s="21">
        <f>2*1.5*1</f>
        <v>3</v>
      </c>
      <c r="F447" s="26"/>
      <c r="G447" s="21">
        <f>F447*1.2698</f>
        <v>0</v>
      </c>
      <c r="H447" s="17">
        <f>ROUND((E447*G447),2)</f>
        <v>0</v>
      </c>
    </row>
    <row r="448" spans="1:9" ht="33.75">
      <c r="A448" s="22" t="s">
        <v>608</v>
      </c>
      <c r="B448" s="22" t="s">
        <v>159</v>
      </c>
      <c r="C448" s="19" t="s">
        <v>160</v>
      </c>
      <c r="D448" s="20" t="s">
        <v>9</v>
      </c>
      <c r="E448" s="21">
        <f>E447</f>
        <v>3</v>
      </c>
      <c r="F448" s="26"/>
      <c r="G448" s="21">
        <f>F448*1.2698</f>
        <v>0</v>
      </c>
      <c r="H448" s="17">
        <f>ROUND((E448*G448),2)</f>
        <v>0</v>
      </c>
      <c r="I448" s="10"/>
    </row>
    <row r="449" spans="1:9" ht="11.25" customHeight="1">
      <c r="A449" s="146" t="s">
        <v>609</v>
      </c>
      <c r="B449" s="198" t="s">
        <v>267</v>
      </c>
      <c r="C449" s="199"/>
      <c r="D449" s="199"/>
      <c r="E449" s="199"/>
      <c r="F449" s="199"/>
      <c r="G449" s="199"/>
      <c r="H449" s="200"/>
    </row>
    <row r="450" spans="1:9" ht="22.5">
      <c r="A450" s="22" t="s">
        <v>610</v>
      </c>
      <c r="B450" s="22" t="s">
        <v>315</v>
      </c>
      <c r="C450" s="19" t="s">
        <v>316</v>
      </c>
      <c r="D450" s="20" t="s">
        <v>20</v>
      </c>
      <c r="E450" s="21">
        <v>2</v>
      </c>
      <c r="F450" s="128"/>
      <c r="G450" s="21">
        <f>F450*1.2698</f>
        <v>0</v>
      </c>
      <c r="H450" s="17">
        <f>ROUND((E450*G450),2)</f>
        <v>0</v>
      </c>
    </row>
    <row r="451" spans="1:9" ht="56.25">
      <c r="A451" s="22" t="s">
        <v>611</v>
      </c>
      <c r="B451" s="22" t="s">
        <v>312</v>
      </c>
      <c r="C451" s="19" t="s">
        <v>313</v>
      </c>
      <c r="D451" s="20" t="s">
        <v>20</v>
      </c>
      <c r="E451" s="21">
        <v>2</v>
      </c>
      <c r="F451" s="128"/>
      <c r="G451" s="21">
        <f t="shared" ref="G451:G453" si="46">F451*1.2698</f>
        <v>0</v>
      </c>
      <c r="H451" s="17">
        <f t="shared" ref="H451:H453" si="47">ROUND((E451*G451),2)</f>
        <v>0</v>
      </c>
    </row>
    <row r="452" spans="1:9" ht="67.5">
      <c r="A452" s="22" t="s">
        <v>612</v>
      </c>
      <c r="B452" s="22" t="s">
        <v>310</v>
      </c>
      <c r="C452" s="19" t="s">
        <v>311</v>
      </c>
      <c r="D452" s="20" t="s">
        <v>20</v>
      </c>
      <c r="E452" s="21">
        <v>2</v>
      </c>
      <c r="F452" s="128"/>
      <c r="G452" s="21">
        <f t="shared" si="46"/>
        <v>0</v>
      </c>
      <c r="H452" s="17">
        <f t="shared" si="47"/>
        <v>0</v>
      </c>
    </row>
    <row r="453" spans="1:9" ht="22.5">
      <c r="A453" s="22" t="s">
        <v>613</v>
      </c>
      <c r="B453" s="22" t="s">
        <v>320</v>
      </c>
      <c r="C453" s="19" t="s">
        <v>314</v>
      </c>
      <c r="D453" s="20" t="s">
        <v>5</v>
      </c>
      <c r="E453" s="21">
        <v>1</v>
      </c>
      <c r="F453" s="128"/>
      <c r="G453" s="21">
        <f t="shared" si="46"/>
        <v>0</v>
      </c>
      <c r="H453" s="17">
        <f t="shared" si="47"/>
        <v>0</v>
      </c>
    </row>
    <row r="454" spans="1:9">
      <c r="A454" s="190" t="s">
        <v>7</v>
      </c>
      <c r="B454" s="190"/>
      <c r="C454" s="190"/>
      <c r="D454" s="190"/>
      <c r="E454" s="190"/>
      <c r="F454" s="190"/>
      <c r="G454" s="191"/>
      <c r="H454" s="34">
        <f>SUM(H437:H453)</f>
        <v>0</v>
      </c>
    </row>
    <row r="455" spans="1:9">
      <c r="A455" s="189" t="s">
        <v>110</v>
      </c>
      <c r="B455" s="190"/>
      <c r="C455" s="190"/>
      <c r="D455" s="190"/>
      <c r="E455" s="190"/>
      <c r="F455" s="190"/>
      <c r="G455" s="191"/>
      <c r="H455" s="143">
        <v>1</v>
      </c>
      <c r="I455" s="6"/>
    </row>
    <row r="456" spans="1:9">
      <c r="A456" s="189" t="s">
        <v>111</v>
      </c>
      <c r="B456" s="190"/>
      <c r="C456" s="190"/>
      <c r="D456" s="190"/>
      <c r="E456" s="190"/>
      <c r="F456" s="190"/>
      <c r="G456" s="191"/>
      <c r="H456" s="122">
        <f>ROUND((H455*H454),2)</f>
        <v>0</v>
      </c>
      <c r="I456" s="6"/>
    </row>
    <row r="457" spans="1:9" s="95" customFormat="1" ht="17.25" customHeight="1">
      <c r="A457" s="144">
        <v>4</v>
      </c>
      <c r="B457" s="204" t="s">
        <v>225</v>
      </c>
      <c r="C457" s="205"/>
      <c r="D457" s="205"/>
      <c r="E457" s="205"/>
      <c r="F457" s="205"/>
      <c r="G457" s="205"/>
      <c r="H457" s="206"/>
    </row>
    <row r="458" spans="1:9" ht="11.25" customHeight="1">
      <c r="A458" s="145" t="s">
        <v>34</v>
      </c>
      <c r="B458" s="178" t="s">
        <v>226</v>
      </c>
      <c r="C458" s="179"/>
      <c r="D458" s="179"/>
      <c r="E458" s="179"/>
      <c r="F458" s="179"/>
      <c r="G458" s="179"/>
      <c r="H458" s="180"/>
    </row>
    <row r="459" spans="1:9" ht="56.25">
      <c r="A459" s="89" t="s">
        <v>35</v>
      </c>
      <c r="B459" s="89" t="s">
        <v>217</v>
      </c>
      <c r="C459" s="87" t="s">
        <v>220</v>
      </c>
      <c r="D459" s="20" t="s">
        <v>6</v>
      </c>
      <c r="E459" s="88">
        <v>1</v>
      </c>
      <c r="F459" s="88"/>
      <c r="G459" s="88">
        <f>F459*1.2698</f>
        <v>0</v>
      </c>
      <c r="H459" s="108">
        <f>ROUND((E459*G459),2)</f>
        <v>0</v>
      </c>
    </row>
    <row r="460" spans="1:9">
      <c r="A460" s="190" t="s">
        <v>7</v>
      </c>
      <c r="B460" s="190"/>
      <c r="C460" s="190"/>
      <c r="D460" s="190"/>
      <c r="E460" s="190"/>
      <c r="F460" s="190"/>
      <c r="G460" s="191"/>
      <c r="H460" s="34">
        <f>SUM(H459)</f>
        <v>0</v>
      </c>
    </row>
    <row r="461" spans="1:9">
      <c r="A461" s="189" t="s">
        <v>238</v>
      </c>
      <c r="B461" s="190"/>
      <c r="C461" s="190"/>
      <c r="D461" s="190"/>
      <c r="E461" s="190"/>
      <c r="F461" s="190"/>
      <c r="G461" s="191"/>
      <c r="H461" s="143">
        <f>(E15*H31)+(E37*H52)+(E58*H73)+(E381*H395)+(E401*H415)+(E421*H435)+(E441*H455)</f>
        <v>1610</v>
      </c>
    </row>
    <row r="462" spans="1:9">
      <c r="A462" s="189" t="s">
        <v>111</v>
      </c>
      <c r="B462" s="190"/>
      <c r="C462" s="190"/>
      <c r="D462" s="190"/>
      <c r="E462" s="190"/>
      <c r="F462" s="190"/>
      <c r="G462" s="191"/>
      <c r="H462" s="122">
        <f>ROUND((H461*H460),2)</f>
        <v>0</v>
      </c>
    </row>
    <row r="463" spans="1:9" ht="11.25" customHeight="1">
      <c r="A463" s="145" t="s">
        <v>36</v>
      </c>
      <c r="B463" s="178" t="s">
        <v>224</v>
      </c>
      <c r="C463" s="179"/>
      <c r="D463" s="179"/>
      <c r="E463" s="179"/>
      <c r="F463" s="179"/>
      <c r="G463" s="179"/>
      <c r="H463" s="180"/>
    </row>
    <row r="464" spans="1:9" ht="45">
      <c r="A464" s="89" t="s">
        <v>37</v>
      </c>
      <c r="B464" s="89" t="s">
        <v>221</v>
      </c>
      <c r="C464" s="87" t="s">
        <v>222</v>
      </c>
      <c r="D464" s="20" t="s">
        <v>9</v>
      </c>
      <c r="E464" s="88">
        <v>1</v>
      </c>
      <c r="F464" s="88"/>
      <c r="G464" s="88">
        <f>F464*1.2698</f>
        <v>0</v>
      </c>
      <c r="H464" s="108">
        <f>ROUND((E464*G464),2)</f>
        <v>0</v>
      </c>
    </row>
    <row r="465" spans="1:8">
      <c r="A465" s="190" t="s">
        <v>7</v>
      </c>
      <c r="B465" s="190"/>
      <c r="C465" s="190"/>
      <c r="D465" s="190"/>
      <c r="E465" s="190"/>
      <c r="F465" s="190"/>
      <c r="G465" s="191"/>
      <c r="H465" s="34">
        <f>SUM(H464)</f>
        <v>0</v>
      </c>
    </row>
    <row r="466" spans="1:8">
      <c r="A466" s="189" t="s">
        <v>239</v>
      </c>
      <c r="B466" s="190"/>
      <c r="C466" s="190"/>
      <c r="D466" s="190"/>
      <c r="E466" s="190"/>
      <c r="F466" s="190"/>
      <c r="G466" s="191"/>
      <c r="H466" s="143">
        <f>(E38*0.05*H52)+(E80*0.05*H94)+(E100*0.05*H114)+(E120*0.05*H134)+(E140*0.05*H154)+(E160*0.05*H174)+(E180*0.05*H194)+(E200*0.05*H214)+(E220*0.05*H234)+(E240*0.05*H254)+(E260*0.05*H274)+(E280*0.05*H294)+(E300*0.05*H314)+(E320*0.05*H334)+(E340*0.05*H354)+(E360*0.05*H374)</f>
        <v>89.200000000000031</v>
      </c>
    </row>
    <row r="467" spans="1:8">
      <c r="A467" s="189" t="s">
        <v>111</v>
      </c>
      <c r="B467" s="190"/>
      <c r="C467" s="190"/>
      <c r="D467" s="190"/>
      <c r="E467" s="190"/>
      <c r="F467" s="190"/>
      <c r="G467" s="191"/>
      <c r="H467" s="122">
        <f>ROUND((H466*H465),2)</f>
        <v>0</v>
      </c>
    </row>
    <row r="468" spans="1:8" ht="11.25" customHeight="1">
      <c r="A468" s="145" t="s">
        <v>113</v>
      </c>
      <c r="B468" s="178" t="s">
        <v>223</v>
      </c>
      <c r="C468" s="179"/>
      <c r="D468" s="179"/>
      <c r="E468" s="179"/>
      <c r="F468" s="179"/>
      <c r="G468" s="179"/>
      <c r="H468" s="180"/>
    </row>
    <row r="469" spans="1:8" ht="45">
      <c r="A469" s="89" t="s">
        <v>208</v>
      </c>
      <c r="B469" s="89" t="s">
        <v>218</v>
      </c>
      <c r="C469" s="87" t="s">
        <v>219</v>
      </c>
      <c r="D469" s="20" t="s">
        <v>9</v>
      </c>
      <c r="E469" s="88">
        <f>E464</f>
        <v>1</v>
      </c>
      <c r="F469" s="88"/>
      <c r="G469" s="88">
        <f>F469*1.2698</f>
        <v>0</v>
      </c>
      <c r="H469" s="108">
        <f>ROUND((E469*G469),2)</f>
        <v>0</v>
      </c>
    </row>
    <row r="470" spans="1:8">
      <c r="A470" s="190" t="s">
        <v>7</v>
      </c>
      <c r="B470" s="190"/>
      <c r="C470" s="190"/>
      <c r="D470" s="190"/>
      <c r="E470" s="190"/>
      <c r="F470" s="190"/>
      <c r="G470" s="191"/>
      <c r="H470" s="34">
        <f>SUM(H469)</f>
        <v>0</v>
      </c>
    </row>
    <row r="471" spans="1:8">
      <c r="A471" s="189" t="s">
        <v>239</v>
      </c>
      <c r="B471" s="190"/>
      <c r="C471" s="190"/>
      <c r="D471" s="190"/>
      <c r="E471" s="190"/>
      <c r="F471" s="190"/>
      <c r="G471" s="191"/>
      <c r="H471" s="143">
        <f>H466*2</f>
        <v>178.40000000000006</v>
      </c>
    </row>
    <row r="472" spans="1:8">
      <c r="A472" s="189" t="s">
        <v>111</v>
      </c>
      <c r="B472" s="190"/>
      <c r="C472" s="190"/>
      <c r="D472" s="190"/>
      <c r="E472" s="190"/>
      <c r="F472" s="190"/>
      <c r="G472" s="191"/>
      <c r="H472" s="122">
        <f>ROUND((H471*H470),2)</f>
        <v>0</v>
      </c>
    </row>
    <row r="473" spans="1:8" s="95" customFormat="1" ht="18" customHeight="1">
      <c r="A473" s="201" t="s">
        <v>12</v>
      </c>
      <c r="B473" s="202"/>
      <c r="C473" s="202"/>
      <c r="D473" s="202"/>
      <c r="E473" s="202"/>
      <c r="F473" s="202"/>
      <c r="G473" s="203"/>
      <c r="H473" s="94">
        <f>H472+H467+H462+H456+H436+H416+H396+H375+H355+H335+H315+H295+H275+H255+H235+H215+H195+H175+H155+H135+H115+H95+H74+H53+H32</f>
        <v>0</v>
      </c>
    </row>
    <row r="479" spans="1:8">
      <c r="B479" s="18"/>
      <c r="D479" s="30"/>
      <c r="E479" s="18"/>
      <c r="F479" s="18"/>
      <c r="G479" s="18"/>
      <c r="H479" s="18"/>
    </row>
    <row r="480" spans="1:8">
      <c r="B480" s="18"/>
      <c r="D480" s="30"/>
      <c r="E480" s="18"/>
      <c r="F480" s="18"/>
      <c r="G480" s="18"/>
      <c r="H480" s="18"/>
    </row>
    <row r="481" spans="2:8">
      <c r="B481" s="18"/>
      <c r="D481" s="30"/>
      <c r="E481" s="18"/>
      <c r="F481" s="18"/>
      <c r="G481" s="18"/>
      <c r="H481" s="18"/>
    </row>
    <row r="488" spans="2:8">
      <c r="B488" s="18"/>
      <c r="D488" s="30"/>
      <c r="E488" s="18"/>
      <c r="F488" s="18"/>
      <c r="G488" s="18"/>
      <c r="H488" s="18"/>
    </row>
    <row r="489" spans="2:8">
      <c r="B489" s="18"/>
      <c r="D489" s="30"/>
      <c r="E489" s="18"/>
      <c r="F489" s="18"/>
      <c r="G489" s="18"/>
      <c r="H489" s="18"/>
    </row>
    <row r="490" spans="2:8">
      <c r="B490" s="18"/>
      <c r="D490" s="30"/>
      <c r="E490" s="18"/>
      <c r="F490" s="18"/>
      <c r="G490" s="18"/>
      <c r="H490" s="18"/>
    </row>
  </sheetData>
  <mergeCells count="221">
    <mergeCell ref="B301:H301"/>
    <mergeCell ref="B305:H305"/>
    <mergeCell ref="B308:H308"/>
    <mergeCell ref="A313:G313"/>
    <mergeCell ref="A314:G314"/>
    <mergeCell ref="A315:G315"/>
    <mergeCell ref="B376:H376"/>
    <mergeCell ref="B437:H437"/>
    <mergeCell ref="B438:H438"/>
    <mergeCell ref="A374:G374"/>
    <mergeCell ref="A375:G375"/>
    <mergeCell ref="A355:G355"/>
    <mergeCell ref="B356:H356"/>
    <mergeCell ref="B357:H357"/>
    <mergeCell ref="B359:H359"/>
    <mergeCell ref="B361:H361"/>
    <mergeCell ref="B341:H341"/>
    <mergeCell ref="B345:H345"/>
    <mergeCell ref="B348:H348"/>
    <mergeCell ref="A353:G353"/>
    <mergeCell ref="A354:G354"/>
    <mergeCell ref="B365:H365"/>
    <mergeCell ref="B368:H368"/>
    <mergeCell ref="A373:G373"/>
    <mergeCell ref="B442:H442"/>
    <mergeCell ref="B446:H446"/>
    <mergeCell ref="B426:H426"/>
    <mergeCell ref="B429:H429"/>
    <mergeCell ref="A434:G434"/>
    <mergeCell ref="A435:G435"/>
    <mergeCell ref="A436:G436"/>
    <mergeCell ref="A416:G416"/>
    <mergeCell ref="B417:H417"/>
    <mergeCell ref="B418:H418"/>
    <mergeCell ref="B420:H420"/>
    <mergeCell ref="B422:H422"/>
    <mergeCell ref="B336:H336"/>
    <mergeCell ref="B337:H337"/>
    <mergeCell ref="B339:H339"/>
    <mergeCell ref="B276:H276"/>
    <mergeCell ref="B277:H277"/>
    <mergeCell ref="B279:H279"/>
    <mergeCell ref="B281:H281"/>
    <mergeCell ref="B285:H285"/>
    <mergeCell ref="B288:H288"/>
    <mergeCell ref="A293:G293"/>
    <mergeCell ref="A294:G294"/>
    <mergeCell ref="A295:G295"/>
    <mergeCell ref="B316:H316"/>
    <mergeCell ref="B317:H317"/>
    <mergeCell ref="B319:H319"/>
    <mergeCell ref="B321:H321"/>
    <mergeCell ref="B325:H325"/>
    <mergeCell ref="B328:H328"/>
    <mergeCell ref="A333:G333"/>
    <mergeCell ref="A334:G334"/>
    <mergeCell ref="A335:G335"/>
    <mergeCell ref="B296:H296"/>
    <mergeCell ref="B297:H297"/>
    <mergeCell ref="B299:H299"/>
    <mergeCell ref="A273:G273"/>
    <mergeCell ref="A274:G274"/>
    <mergeCell ref="A275:G275"/>
    <mergeCell ref="B236:H236"/>
    <mergeCell ref="B237:H237"/>
    <mergeCell ref="B257:H257"/>
    <mergeCell ref="B259:H259"/>
    <mergeCell ref="B261:H261"/>
    <mergeCell ref="B265:H265"/>
    <mergeCell ref="B268:H268"/>
    <mergeCell ref="A254:G254"/>
    <mergeCell ref="A255:G255"/>
    <mergeCell ref="B228:H228"/>
    <mergeCell ref="A233:G233"/>
    <mergeCell ref="A234:G234"/>
    <mergeCell ref="A235:G235"/>
    <mergeCell ref="B256:H256"/>
    <mergeCell ref="B216:H216"/>
    <mergeCell ref="B217:H217"/>
    <mergeCell ref="B219:H219"/>
    <mergeCell ref="B221:H221"/>
    <mergeCell ref="B225:H225"/>
    <mergeCell ref="B239:H239"/>
    <mergeCell ref="B241:H241"/>
    <mergeCell ref="B245:H245"/>
    <mergeCell ref="B248:H248"/>
    <mergeCell ref="A253:G253"/>
    <mergeCell ref="A213:G213"/>
    <mergeCell ref="A214:G214"/>
    <mergeCell ref="A215:G215"/>
    <mergeCell ref="B197:H197"/>
    <mergeCell ref="B199:H199"/>
    <mergeCell ref="B201:H201"/>
    <mergeCell ref="B205:H205"/>
    <mergeCell ref="B208:H208"/>
    <mergeCell ref="B188:H188"/>
    <mergeCell ref="A193:G193"/>
    <mergeCell ref="A194:G194"/>
    <mergeCell ref="A195:G195"/>
    <mergeCell ref="B196:H196"/>
    <mergeCell ref="B101:H101"/>
    <mergeCell ref="B176:H176"/>
    <mergeCell ref="B177:H177"/>
    <mergeCell ref="B179:H179"/>
    <mergeCell ref="B181:H181"/>
    <mergeCell ref="B185:H185"/>
    <mergeCell ref="B165:H165"/>
    <mergeCell ref="B168:H168"/>
    <mergeCell ref="A173:G173"/>
    <mergeCell ref="A174:G174"/>
    <mergeCell ref="A175:G175"/>
    <mergeCell ref="B116:H116"/>
    <mergeCell ref="B117:H117"/>
    <mergeCell ref="B119:H119"/>
    <mergeCell ref="B121:H121"/>
    <mergeCell ref="B125:H125"/>
    <mergeCell ref="B128:H128"/>
    <mergeCell ref="A133:G133"/>
    <mergeCell ref="A134:G134"/>
    <mergeCell ref="A135:G135"/>
    <mergeCell ref="B377:H377"/>
    <mergeCell ref="B378:H378"/>
    <mergeCell ref="A93:G93"/>
    <mergeCell ref="B136:H136"/>
    <mergeCell ref="B137:H137"/>
    <mergeCell ref="B139:H139"/>
    <mergeCell ref="B141:H141"/>
    <mergeCell ref="B145:H145"/>
    <mergeCell ref="B148:H148"/>
    <mergeCell ref="A153:G153"/>
    <mergeCell ref="A154:G154"/>
    <mergeCell ref="A155:G155"/>
    <mergeCell ref="B105:H105"/>
    <mergeCell ref="B108:H108"/>
    <mergeCell ref="A113:G113"/>
    <mergeCell ref="A114:G114"/>
    <mergeCell ref="A115:G115"/>
    <mergeCell ref="B156:H156"/>
    <mergeCell ref="B157:H157"/>
    <mergeCell ref="B159:H159"/>
    <mergeCell ref="B161:H161"/>
    <mergeCell ref="B96:H96"/>
    <mergeCell ref="B97:H97"/>
    <mergeCell ref="B99:H99"/>
    <mergeCell ref="C6:H6"/>
    <mergeCell ref="A31:G31"/>
    <mergeCell ref="A32:G32"/>
    <mergeCell ref="B33:H33"/>
    <mergeCell ref="B20:H20"/>
    <mergeCell ref="A30:G30"/>
    <mergeCell ref="C7:H7"/>
    <mergeCell ref="B1:H1"/>
    <mergeCell ref="C2:H2"/>
    <mergeCell ref="C3:H3"/>
    <mergeCell ref="C4:H4"/>
    <mergeCell ref="C5:H5"/>
    <mergeCell ref="B10:H10"/>
    <mergeCell ref="B12:H12"/>
    <mergeCell ref="B16:H16"/>
    <mergeCell ref="B11:H11"/>
    <mergeCell ref="B81:H81"/>
    <mergeCell ref="B88:H88"/>
    <mergeCell ref="B34:H34"/>
    <mergeCell ref="B36:H36"/>
    <mergeCell ref="B14:H14"/>
    <mergeCell ref="B23:H23"/>
    <mergeCell ref="B39:H39"/>
    <mergeCell ref="B43:H43"/>
    <mergeCell ref="A51:G51"/>
    <mergeCell ref="A52:G52"/>
    <mergeCell ref="A53:G53"/>
    <mergeCell ref="B75:H75"/>
    <mergeCell ref="B54:H54"/>
    <mergeCell ref="A395:G395"/>
    <mergeCell ref="A396:G396"/>
    <mergeCell ref="B55:H55"/>
    <mergeCell ref="B57:H57"/>
    <mergeCell ref="B59:H59"/>
    <mergeCell ref="B397:H397"/>
    <mergeCell ref="B398:H398"/>
    <mergeCell ref="B400:H400"/>
    <mergeCell ref="B380:H380"/>
    <mergeCell ref="B382:H382"/>
    <mergeCell ref="B386:H386"/>
    <mergeCell ref="A394:G394"/>
    <mergeCell ref="A94:G94"/>
    <mergeCell ref="A95:G95"/>
    <mergeCell ref="B85:H85"/>
    <mergeCell ref="B63:H63"/>
    <mergeCell ref="B389:H389"/>
    <mergeCell ref="B66:H66"/>
    <mergeCell ref="A72:G72"/>
    <mergeCell ref="A73:G73"/>
    <mergeCell ref="A74:G74"/>
    <mergeCell ref="B76:H76"/>
    <mergeCell ref="B77:H77"/>
    <mergeCell ref="B79:H79"/>
    <mergeCell ref="B402:H402"/>
    <mergeCell ref="B406:H406"/>
    <mergeCell ref="B409:H409"/>
    <mergeCell ref="A414:G414"/>
    <mergeCell ref="A415:G415"/>
    <mergeCell ref="A473:G473"/>
    <mergeCell ref="B457:H457"/>
    <mergeCell ref="B458:H458"/>
    <mergeCell ref="B468:H468"/>
    <mergeCell ref="A460:G460"/>
    <mergeCell ref="A461:G461"/>
    <mergeCell ref="A472:G472"/>
    <mergeCell ref="A465:G465"/>
    <mergeCell ref="A466:G466"/>
    <mergeCell ref="A467:G467"/>
    <mergeCell ref="A462:G462"/>
    <mergeCell ref="B463:H463"/>
    <mergeCell ref="A470:G470"/>
    <mergeCell ref="A471:G471"/>
    <mergeCell ref="B449:H449"/>
    <mergeCell ref="A454:G454"/>
    <mergeCell ref="A455:G455"/>
    <mergeCell ref="A456:G456"/>
    <mergeCell ref="B440:H440"/>
  </mergeCells>
  <phoneticPr fontId="45" type="noConversion"/>
  <pageMargins left="0.78740157480314965" right="0.19685039370078741" top="0.98425196850393704" bottom="0.59055118110236227" header="0.31496062992125984" footer="0.31496062992125984"/>
  <pageSetup paperSize="9" scale="85" fitToHeight="0" orientation="portrait" r:id="rId1"/>
  <headerFooter>
    <oddFooter>&amp;R&amp;"Arial,Negrito itálico"&amp;8Página &amp;P de &amp;N</oddFooter>
  </headerFooter>
  <drawing r:id="rId2"/>
</worksheet>
</file>

<file path=xl/worksheets/sheet5.xml><?xml version="1.0" encoding="utf-8"?>
<worksheet xmlns="http://schemas.openxmlformats.org/spreadsheetml/2006/main" xmlns:r="http://schemas.openxmlformats.org/officeDocument/2006/relationships">
  <dimension ref="A1:F22"/>
  <sheetViews>
    <sheetView showGridLines="0" workbookViewId="0">
      <selection sqref="A1:F1"/>
    </sheetView>
  </sheetViews>
  <sheetFormatPr defaultColWidth="9.140625" defaultRowHeight="11.25"/>
  <cols>
    <col min="1" max="1" width="6.42578125" style="100" customWidth="1"/>
    <col min="2" max="2" width="41.28515625" style="100" customWidth="1"/>
    <col min="3" max="3" width="12.140625" style="100" customWidth="1"/>
    <col min="4" max="4" width="10.140625" style="100" bestFit="1" customWidth="1"/>
    <col min="5" max="5" width="11.28515625" style="100" customWidth="1"/>
    <col min="6" max="6" width="10.7109375" style="104" customWidth="1"/>
    <col min="7" max="16384" width="9.140625" style="100"/>
  </cols>
  <sheetData>
    <row r="1" spans="1:6" s="24" customFormat="1" ht="11.25" customHeight="1">
      <c r="A1" s="210" t="str">
        <f>Canteiro!B1</f>
        <v>Data: 15/12/2025</v>
      </c>
      <c r="B1" s="211"/>
      <c r="C1" s="211"/>
      <c r="D1" s="211"/>
      <c r="E1" s="211"/>
      <c r="F1" s="212"/>
    </row>
    <row r="2" spans="1:6" s="24" customFormat="1" ht="15.75">
      <c r="A2" s="97"/>
      <c r="B2" s="166" t="s">
        <v>0</v>
      </c>
      <c r="C2" s="166"/>
      <c r="D2" s="166"/>
      <c r="E2" s="166"/>
      <c r="F2" s="213"/>
    </row>
    <row r="3" spans="1:6" s="24" customFormat="1" ht="30.75" customHeight="1">
      <c r="A3" s="97"/>
      <c r="B3" s="214" t="str">
        <f>Canteiro!C4</f>
        <v>PESQUISA, LOCALIZAÇÃO E CORREÇÃO DE VAZAMENTOS NÃO APARENTES NO SISTEMA DE ABASTECIMENTO DE ÁGUA</v>
      </c>
      <c r="C3" s="214"/>
      <c r="D3" s="214"/>
      <c r="E3" s="214"/>
      <c r="F3" s="215"/>
    </row>
    <row r="4" spans="1:6" s="24" customFormat="1" ht="15.75">
      <c r="A4" s="97"/>
      <c r="B4" s="166" t="str">
        <f>[1]Frezarim!C5</f>
        <v>Orçamento Sintético Global</v>
      </c>
      <c r="C4" s="166"/>
      <c r="D4" s="166"/>
      <c r="E4" s="166"/>
      <c r="F4" s="213"/>
    </row>
    <row r="5" spans="1:6" s="24" customFormat="1" ht="15.75">
      <c r="A5" s="97"/>
      <c r="B5" s="216" t="s">
        <v>93</v>
      </c>
      <c r="C5" s="216"/>
      <c r="D5" s="216"/>
      <c r="E5" s="216"/>
      <c r="F5" s="217"/>
    </row>
    <row r="6" spans="1:6" s="24" customFormat="1" ht="10.5" customHeight="1">
      <c r="A6" s="98"/>
      <c r="B6" s="99"/>
      <c r="C6" s="219"/>
      <c r="D6" s="219"/>
      <c r="E6" s="219"/>
      <c r="F6" s="220"/>
    </row>
    <row r="8" spans="1:6" ht="17.25" customHeight="1">
      <c r="A8" s="221" t="s">
        <v>94</v>
      </c>
      <c r="B8" s="222"/>
      <c r="C8" s="222"/>
      <c r="D8" s="222"/>
      <c r="E8" s="222"/>
      <c r="F8" s="223" t="s">
        <v>85</v>
      </c>
    </row>
    <row r="9" spans="1:6" ht="22.5">
      <c r="A9" s="115" t="s">
        <v>14</v>
      </c>
      <c r="B9" s="113" t="s">
        <v>84</v>
      </c>
      <c r="C9" s="112" t="s">
        <v>245</v>
      </c>
      <c r="D9" s="109" t="s">
        <v>246</v>
      </c>
      <c r="E9" s="116" t="s">
        <v>247</v>
      </c>
      <c r="F9" s="224"/>
    </row>
    <row r="10" spans="1:6" ht="22.5">
      <c r="A10" s="101">
        <v>1</v>
      </c>
      <c r="B10" s="114" t="s">
        <v>244</v>
      </c>
      <c r="C10" s="102">
        <v>3500</v>
      </c>
      <c r="D10" s="102">
        <v>3500</v>
      </c>
      <c r="E10" s="103">
        <v>4300</v>
      </c>
      <c r="F10" s="102">
        <f>D10</f>
        <v>3500</v>
      </c>
    </row>
    <row r="11" spans="1:6" ht="17.25" customHeight="1">
      <c r="A11" s="221" t="s">
        <v>177</v>
      </c>
      <c r="B11" s="222"/>
      <c r="C11" s="222"/>
      <c r="D11" s="222"/>
      <c r="E11" s="222"/>
      <c r="F11" s="223" t="s">
        <v>85</v>
      </c>
    </row>
    <row r="12" spans="1:6" ht="22.5">
      <c r="A12" s="115" t="s">
        <v>14</v>
      </c>
      <c r="B12" s="113" t="s">
        <v>84</v>
      </c>
      <c r="C12" s="112" t="s">
        <v>178</v>
      </c>
      <c r="D12" s="109" t="s">
        <v>179</v>
      </c>
      <c r="E12" s="116" t="s">
        <v>248</v>
      </c>
      <c r="F12" s="224"/>
    </row>
    <row r="13" spans="1:6" ht="22.5">
      <c r="A13" s="101">
        <v>1</v>
      </c>
      <c r="B13" s="114" t="s">
        <v>92</v>
      </c>
      <c r="C13" s="102">
        <v>1248</v>
      </c>
      <c r="D13" s="102">
        <v>985</v>
      </c>
      <c r="E13" s="103">
        <v>552.30999999999995</v>
      </c>
      <c r="F13" s="102">
        <f>D13</f>
        <v>985</v>
      </c>
    </row>
    <row r="20" spans="1:6">
      <c r="A20" s="218" t="s">
        <v>95</v>
      </c>
      <c r="B20" s="218"/>
      <c r="C20" s="218"/>
      <c r="D20" s="218"/>
      <c r="E20" s="218"/>
      <c r="F20" s="218"/>
    </row>
    <row r="21" spans="1:6">
      <c r="A21" s="218" t="s">
        <v>90</v>
      </c>
      <c r="B21" s="218"/>
      <c r="C21" s="218"/>
      <c r="D21" s="218"/>
      <c r="E21" s="218"/>
      <c r="F21" s="218"/>
    </row>
    <row r="22" spans="1:6">
      <c r="A22" s="218" t="s">
        <v>91</v>
      </c>
      <c r="B22" s="218"/>
      <c r="C22" s="218"/>
      <c r="D22" s="218"/>
      <c r="E22" s="218"/>
      <c r="F22" s="218"/>
    </row>
  </sheetData>
  <mergeCells count="13">
    <mergeCell ref="A22:F22"/>
    <mergeCell ref="A20:F20"/>
    <mergeCell ref="A21:F21"/>
    <mergeCell ref="C6:F6"/>
    <mergeCell ref="A8:E8"/>
    <mergeCell ref="F8:F9"/>
    <mergeCell ref="A11:E11"/>
    <mergeCell ref="F11:F12"/>
    <mergeCell ref="A1:F1"/>
    <mergeCell ref="B2:F2"/>
    <mergeCell ref="B3:F3"/>
    <mergeCell ref="B4:F4"/>
    <mergeCell ref="B5:F5"/>
  </mergeCells>
  <pageMargins left="0.511811024" right="0.511811024" top="0.78740157499999996" bottom="0.78740157499999996" header="0.31496062000000002" footer="0.31496062000000002"/>
  <pageSetup paperSize="9" orientation="portrait" r:id="rId1"/>
  <drawing r:id="rId2"/>
</worksheet>
</file>

<file path=xl/worksheets/sheet6.xml><?xml version="1.0" encoding="utf-8"?>
<worksheet xmlns="http://schemas.openxmlformats.org/spreadsheetml/2006/main" xmlns:r="http://schemas.openxmlformats.org/officeDocument/2006/relationships">
  <dimension ref="A1:M72"/>
  <sheetViews>
    <sheetView showGridLines="0" workbookViewId="0">
      <selection activeCell="F22" sqref="F22:F24"/>
    </sheetView>
  </sheetViews>
  <sheetFormatPr defaultColWidth="9.140625" defaultRowHeight="15"/>
  <cols>
    <col min="1" max="1" width="6.5703125" customWidth="1"/>
    <col min="2" max="2" width="10.85546875" customWidth="1"/>
    <col min="3" max="3" width="17.85546875" customWidth="1"/>
    <col min="4" max="4" width="10.85546875" bestFit="1" customWidth="1"/>
    <col min="5" max="5" width="10" customWidth="1"/>
    <col min="6" max="6" width="10.7109375" customWidth="1"/>
    <col min="7" max="11" width="10" customWidth="1"/>
    <col min="12" max="12" width="11" customWidth="1"/>
    <col min="13" max="13" width="11.140625" bestFit="1" customWidth="1"/>
  </cols>
  <sheetData>
    <row r="1" spans="1:13" ht="15.75">
      <c r="A1" s="39"/>
      <c r="B1" s="40"/>
      <c r="C1" s="233" t="s">
        <v>44</v>
      </c>
      <c r="D1" s="243"/>
      <c r="E1" s="243"/>
      <c r="F1" s="243"/>
      <c r="G1" s="243"/>
      <c r="H1" s="243"/>
      <c r="I1" s="243"/>
      <c r="J1" s="243"/>
      <c r="K1" s="233"/>
      <c r="L1" s="234"/>
      <c r="M1" s="41"/>
    </row>
    <row r="2" spans="1:13" ht="36.75" customHeight="1">
      <c r="A2" s="42"/>
      <c r="B2" s="43"/>
      <c r="C2" s="244" t="str">
        <f>Resumo!B5</f>
        <v>PESQUISA, LOCALIZAÇÃO E CORREÇÃO DE VAZAMENTOS NÃO APARENTES NO SISTEMA DE ABASTECIMENTO DE ÁGUA</v>
      </c>
      <c r="D2" s="245"/>
      <c r="E2" s="245"/>
      <c r="F2" s="245"/>
      <c r="G2" s="245"/>
      <c r="H2" s="245"/>
      <c r="I2" s="245"/>
      <c r="J2" s="246"/>
      <c r="K2" s="235"/>
      <c r="L2" s="236"/>
      <c r="M2" s="41"/>
    </row>
    <row r="3" spans="1:13">
      <c r="A3" s="64"/>
      <c r="B3" s="65"/>
      <c r="C3" s="241" t="s">
        <v>45</v>
      </c>
      <c r="D3" s="242"/>
      <c r="E3" s="242"/>
      <c r="F3" s="242"/>
      <c r="G3" s="242"/>
      <c r="H3" s="242"/>
      <c r="I3" s="242"/>
      <c r="J3" s="242"/>
      <c r="K3" s="235"/>
      <c r="L3" s="236"/>
      <c r="M3" s="41"/>
    </row>
    <row r="4" spans="1:13" ht="15.75" thickBot="1">
      <c r="A4" s="66"/>
      <c r="B4" s="44"/>
      <c r="C4" s="239" t="str">
        <f>Resumo!B7</f>
        <v>DATA BASE - REGIÃO: SINAPI/SP Set/25; CDHU Set/2025; SABESP Set/25</v>
      </c>
      <c r="D4" s="240"/>
      <c r="E4" s="240"/>
      <c r="F4" s="240"/>
      <c r="G4" s="240"/>
      <c r="H4" s="240"/>
      <c r="I4" s="240"/>
      <c r="J4" s="240"/>
      <c r="K4" s="237"/>
      <c r="L4" s="238"/>
      <c r="M4" s="41"/>
    </row>
    <row r="5" spans="1:13" ht="15.75" thickBot="1">
      <c r="A5" s="45"/>
      <c r="B5" s="45"/>
      <c r="C5" s="45"/>
      <c r="D5" s="45"/>
      <c r="E5" s="46"/>
      <c r="F5" s="46"/>
      <c r="G5" s="46"/>
      <c r="H5" s="46"/>
      <c r="I5" s="46"/>
      <c r="J5" s="46"/>
      <c r="K5" s="46"/>
      <c r="L5" s="41"/>
      <c r="M5" s="41"/>
    </row>
    <row r="6" spans="1:13">
      <c r="A6" s="259" t="s">
        <v>14</v>
      </c>
      <c r="B6" s="261" t="s">
        <v>46</v>
      </c>
      <c r="C6" s="262"/>
      <c r="D6" s="255" t="s">
        <v>63</v>
      </c>
      <c r="E6" s="265" t="s">
        <v>65</v>
      </c>
      <c r="F6" s="266"/>
      <c r="G6" s="266"/>
      <c r="H6" s="266"/>
      <c r="I6" s="266"/>
      <c r="J6" s="266"/>
      <c r="K6" s="267"/>
      <c r="L6" s="253" t="s">
        <v>47</v>
      </c>
      <c r="M6" s="47"/>
    </row>
    <row r="7" spans="1:13" ht="15.75" thickBot="1">
      <c r="A7" s="260"/>
      <c r="B7" s="263"/>
      <c r="C7" s="264"/>
      <c r="D7" s="256"/>
      <c r="E7" s="96" t="s">
        <v>48</v>
      </c>
      <c r="F7" s="61" t="s">
        <v>49</v>
      </c>
      <c r="G7" s="48" t="s">
        <v>50</v>
      </c>
      <c r="H7" s="49" t="s">
        <v>51</v>
      </c>
      <c r="I7" s="49" t="s">
        <v>52</v>
      </c>
      <c r="J7" s="49" t="s">
        <v>53</v>
      </c>
      <c r="K7" s="83"/>
      <c r="L7" s="254"/>
      <c r="M7" s="47"/>
    </row>
    <row r="8" spans="1:13" ht="22.5" customHeight="1">
      <c r="A8" s="225">
        <v>1</v>
      </c>
      <c r="B8" s="227" t="s">
        <v>54</v>
      </c>
      <c r="C8" s="228"/>
      <c r="D8" s="251">
        <f>Canteiro!H22</f>
        <v>0</v>
      </c>
      <c r="E8" s="76">
        <f>ROUND(($D$8/6),2)</f>
        <v>0</v>
      </c>
      <c r="F8" s="68">
        <f>ROUND(($D$8/6),2)</f>
        <v>0</v>
      </c>
      <c r="G8" s="68">
        <f t="shared" ref="G8:J8" si="0">ROUND(($D$8/6),2)</f>
        <v>0</v>
      </c>
      <c r="H8" s="68">
        <f t="shared" si="0"/>
        <v>0</v>
      </c>
      <c r="I8" s="68">
        <f t="shared" si="0"/>
        <v>0</v>
      </c>
      <c r="J8" s="68">
        <f t="shared" si="0"/>
        <v>0</v>
      </c>
      <c r="K8" s="68"/>
      <c r="L8" s="257">
        <f>SUM(E8:K8)</f>
        <v>0</v>
      </c>
      <c r="M8" s="47"/>
    </row>
    <row r="9" spans="1:13" ht="6" customHeight="1">
      <c r="A9" s="226"/>
      <c r="B9" s="229"/>
      <c r="C9" s="230"/>
      <c r="D9" s="252"/>
      <c r="E9" s="92"/>
      <c r="F9" s="91"/>
      <c r="G9" s="93"/>
      <c r="H9" s="91"/>
      <c r="I9" s="91"/>
      <c r="J9" s="91"/>
      <c r="K9" s="68"/>
      <c r="L9" s="258"/>
      <c r="M9" s="47"/>
    </row>
    <row r="10" spans="1:13" ht="22.5" customHeight="1">
      <c r="A10" s="225">
        <v>2</v>
      </c>
      <c r="B10" s="227" t="s">
        <v>249</v>
      </c>
      <c r="C10" s="228"/>
      <c r="D10" s="231">
        <f>PESQUISA!H45</f>
        <v>0</v>
      </c>
      <c r="E10" s="67">
        <f>ROUND((D10/6),2)</f>
        <v>0</v>
      </c>
      <c r="F10" s="68">
        <f>$D$10/6</f>
        <v>0</v>
      </c>
      <c r="G10" s="68">
        <f>$D$10/6</f>
        <v>0</v>
      </c>
      <c r="H10" s="68">
        <f>$D$10/6</f>
        <v>0</v>
      </c>
      <c r="I10" s="68">
        <f>$D$10/6</f>
        <v>0</v>
      </c>
      <c r="J10" s="68">
        <f>$D$10/6</f>
        <v>0</v>
      </c>
      <c r="K10" s="68"/>
      <c r="L10" s="257">
        <f>SUM(E10:K10)</f>
        <v>0</v>
      </c>
      <c r="M10" s="77"/>
    </row>
    <row r="11" spans="1:13" ht="6" customHeight="1">
      <c r="A11" s="226"/>
      <c r="B11" s="229"/>
      <c r="C11" s="230"/>
      <c r="D11" s="232"/>
      <c r="E11" s="142"/>
      <c r="F11" s="91"/>
      <c r="G11" s="91"/>
      <c r="H11" s="91"/>
      <c r="I11" s="91"/>
      <c r="J11" s="91"/>
      <c r="K11" s="68"/>
      <c r="L11" s="258"/>
      <c r="M11" s="77"/>
    </row>
    <row r="12" spans="1:13" ht="22.5" customHeight="1">
      <c r="A12" s="225">
        <v>3</v>
      </c>
      <c r="B12" s="227" t="s">
        <v>250</v>
      </c>
      <c r="C12" s="228"/>
      <c r="D12" s="231">
        <f>REPAROS!H473</f>
        <v>0</v>
      </c>
      <c r="E12" s="67">
        <f>ROUND((D12/6),2)</f>
        <v>0</v>
      </c>
      <c r="F12" s="68">
        <f>$D$12/6</f>
        <v>0</v>
      </c>
      <c r="G12" s="68">
        <f>$D$12/6</f>
        <v>0</v>
      </c>
      <c r="H12" s="68">
        <f>$D$12/6</f>
        <v>0</v>
      </c>
      <c r="I12" s="68">
        <f>$D$12/6</f>
        <v>0</v>
      </c>
      <c r="J12" s="68">
        <f>$D$12/6</f>
        <v>0</v>
      </c>
      <c r="K12" s="68"/>
      <c r="L12" s="257">
        <f>SUM(E12:K12)</f>
        <v>0</v>
      </c>
      <c r="M12" s="77"/>
    </row>
    <row r="13" spans="1:13" ht="6" customHeight="1" thickBot="1">
      <c r="A13" s="226"/>
      <c r="B13" s="229"/>
      <c r="C13" s="230"/>
      <c r="D13" s="232"/>
      <c r="E13" s="142"/>
      <c r="F13" s="91"/>
      <c r="G13" s="91"/>
      <c r="H13" s="91"/>
      <c r="I13" s="91"/>
      <c r="J13" s="91"/>
      <c r="K13" s="68"/>
      <c r="L13" s="258"/>
      <c r="M13" s="77"/>
    </row>
    <row r="14" spans="1:13" ht="15.75" customHeight="1" thickBot="1">
      <c r="A14" s="248" t="s">
        <v>55</v>
      </c>
      <c r="B14" s="249"/>
      <c r="C14" s="250"/>
      <c r="D14" s="69">
        <f t="shared" ref="D14:J14" si="1">SUM(D8:D13)</f>
        <v>0</v>
      </c>
      <c r="E14" s="51">
        <f t="shared" si="1"/>
        <v>0</v>
      </c>
      <c r="F14" s="51">
        <f t="shared" si="1"/>
        <v>0</v>
      </c>
      <c r="G14" s="51">
        <f t="shared" si="1"/>
        <v>0</v>
      </c>
      <c r="H14" s="51">
        <f t="shared" si="1"/>
        <v>0</v>
      </c>
      <c r="I14" s="51">
        <f t="shared" si="1"/>
        <v>0</v>
      </c>
      <c r="J14" s="51">
        <f t="shared" si="1"/>
        <v>0</v>
      </c>
      <c r="K14" s="51"/>
      <c r="L14" s="52">
        <f>SUM(E14:K14)+0.02</f>
        <v>0.02</v>
      </c>
      <c r="M14" s="50"/>
    </row>
    <row r="15" spans="1:13" ht="15.75" customHeight="1" thickBot="1">
      <c r="A15" s="247" t="s">
        <v>56</v>
      </c>
      <c r="B15" s="247"/>
      <c r="C15" s="247"/>
      <c r="D15" s="62"/>
      <c r="E15" s="53">
        <f t="shared" ref="E15:J15" si="2">E14/$L$14</f>
        <v>0</v>
      </c>
      <c r="F15" s="53">
        <f t="shared" si="2"/>
        <v>0</v>
      </c>
      <c r="G15" s="53">
        <f t="shared" si="2"/>
        <v>0</v>
      </c>
      <c r="H15" s="53">
        <f t="shared" si="2"/>
        <v>0</v>
      </c>
      <c r="I15" s="53">
        <f t="shared" si="2"/>
        <v>0</v>
      </c>
      <c r="J15" s="53">
        <f t="shared" si="2"/>
        <v>0</v>
      </c>
      <c r="K15" s="53"/>
      <c r="L15" s="54">
        <f>SUM(E15:K15)</f>
        <v>0</v>
      </c>
      <c r="M15" s="77"/>
    </row>
    <row r="16" spans="1:13">
      <c r="A16" s="55"/>
      <c r="B16" s="41"/>
      <c r="C16" s="41"/>
      <c r="D16" s="41"/>
      <c r="E16" s="41"/>
      <c r="F16" s="41"/>
      <c r="G16" s="41"/>
      <c r="H16" s="41"/>
      <c r="I16" s="41"/>
      <c r="J16" s="41"/>
      <c r="K16" s="41"/>
      <c r="L16" s="41"/>
      <c r="M16" s="41"/>
    </row>
    <row r="17" spans="1:13">
      <c r="A17" s="55"/>
      <c r="B17" s="41"/>
      <c r="C17" s="41"/>
      <c r="D17" s="41"/>
      <c r="E17" s="41"/>
      <c r="F17" s="41"/>
      <c r="G17" s="41"/>
      <c r="H17" s="41"/>
      <c r="I17" s="41"/>
      <c r="J17" s="41"/>
      <c r="K17" s="41"/>
      <c r="L17" s="41"/>
      <c r="M17" s="41"/>
    </row>
    <row r="18" spans="1:13" ht="11.25" customHeight="1">
      <c r="A18" s="55"/>
      <c r="B18" s="57"/>
      <c r="C18" s="41"/>
      <c r="D18" s="41"/>
      <c r="E18" s="41"/>
      <c r="F18" s="41"/>
      <c r="G18" s="41"/>
      <c r="H18" s="41"/>
      <c r="I18" s="41"/>
      <c r="J18" s="41"/>
      <c r="K18" s="82"/>
      <c r="L18" s="41"/>
      <c r="M18" s="41"/>
    </row>
    <row r="19" spans="1:13" ht="11.25" customHeight="1">
      <c r="A19" s="55"/>
      <c r="B19" s="57"/>
      <c r="C19" s="41"/>
      <c r="D19" s="41"/>
      <c r="E19" s="41"/>
      <c r="F19" s="41"/>
      <c r="G19" s="41"/>
      <c r="H19" s="41"/>
      <c r="I19" s="41"/>
      <c r="J19" s="41"/>
      <c r="K19" s="82"/>
      <c r="L19" s="56"/>
      <c r="M19" s="41"/>
    </row>
    <row r="20" spans="1:13" ht="11.25" customHeight="1">
      <c r="A20" s="55"/>
      <c r="B20" s="63"/>
      <c r="C20" s="41"/>
      <c r="D20" s="41"/>
      <c r="E20" s="41"/>
      <c r="F20" s="41"/>
      <c r="G20" s="41"/>
      <c r="H20" s="41"/>
      <c r="I20" s="41"/>
      <c r="J20" s="41"/>
      <c r="K20" s="82"/>
      <c r="L20" s="56"/>
      <c r="M20" s="41"/>
    </row>
    <row r="21" spans="1:13">
      <c r="A21" s="55"/>
      <c r="B21" s="41"/>
      <c r="C21" s="41"/>
      <c r="D21" s="41"/>
      <c r="E21" s="41"/>
      <c r="F21" s="41"/>
      <c r="G21" s="41"/>
      <c r="H21" s="41"/>
      <c r="I21" s="41"/>
      <c r="J21" s="41"/>
      <c r="K21" s="41"/>
      <c r="L21" s="56"/>
      <c r="M21" s="41"/>
    </row>
    <row r="22" spans="1:13" ht="13.5" customHeight="1">
      <c r="A22" s="55"/>
      <c r="C22" s="41"/>
      <c r="D22" s="41"/>
      <c r="E22" s="41"/>
      <c r="F22" s="30"/>
      <c r="H22" s="41"/>
      <c r="J22" s="41"/>
      <c r="K22" s="58"/>
      <c r="L22" s="56"/>
      <c r="M22" s="41"/>
    </row>
    <row r="23" spans="1:13" ht="13.5" customHeight="1">
      <c r="A23" s="55"/>
      <c r="C23" s="41"/>
      <c r="D23" s="41"/>
      <c r="E23" s="41"/>
      <c r="F23" s="30"/>
      <c r="H23" s="41"/>
      <c r="J23" s="41"/>
      <c r="K23" s="58"/>
      <c r="L23" s="41"/>
    </row>
    <row r="24" spans="1:13" ht="13.5" customHeight="1">
      <c r="A24" s="55"/>
      <c r="C24" s="41"/>
      <c r="D24" s="41"/>
      <c r="E24" s="41"/>
      <c r="F24" s="30"/>
      <c r="H24" s="59"/>
      <c r="J24" s="59"/>
      <c r="K24" s="58"/>
      <c r="L24" s="60"/>
    </row>
    <row r="25" spans="1:13">
      <c r="A25" s="55"/>
      <c r="B25" s="41"/>
      <c r="C25" s="41"/>
      <c r="D25" s="41"/>
      <c r="E25" s="41"/>
      <c r="F25" s="41"/>
      <c r="G25" s="41"/>
      <c r="H25" s="41"/>
      <c r="I25" s="41"/>
      <c r="J25" s="41"/>
      <c r="K25" s="41"/>
      <c r="L25" s="41"/>
    </row>
    <row r="26" spans="1:13">
      <c r="A26" s="55"/>
      <c r="B26" s="41"/>
      <c r="C26" s="41"/>
      <c r="D26" s="41"/>
      <c r="E26" s="41"/>
      <c r="F26" s="41"/>
      <c r="G26" s="41"/>
      <c r="H26" s="41"/>
      <c r="I26" s="41"/>
      <c r="J26" s="41"/>
      <c r="K26" s="41"/>
      <c r="L26" s="41"/>
    </row>
    <row r="27" spans="1:13">
      <c r="A27" s="55"/>
      <c r="B27" s="41"/>
      <c r="C27" s="41"/>
      <c r="D27" s="41"/>
      <c r="E27" s="41"/>
      <c r="F27" s="41"/>
      <c r="G27" s="41"/>
      <c r="H27" s="41"/>
      <c r="I27" s="41"/>
      <c r="J27" s="41"/>
      <c r="K27" s="41"/>
      <c r="L27" s="41"/>
    </row>
    <row r="28" spans="1:13">
      <c r="A28" s="55"/>
      <c r="B28" s="41"/>
      <c r="C28" s="41"/>
      <c r="D28" s="41"/>
      <c r="E28" s="41"/>
      <c r="F28" s="41"/>
      <c r="G28" s="41"/>
      <c r="H28" s="41"/>
      <c r="I28" s="41"/>
      <c r="J28" s="41"/>
      <c r="K28" s="41"/>
      <c r="L28" s="41"/>
    </row>
    <row r="29" spans="1:13">
      <c r="A29" s="55"/>
      <c r="B29" s="41"/>
      <c r="C29" s="41"/>
      <c r="D29" s="41"/>
      <c r="E29" s="41"/>
      <c r="F29" s="41"/>
      <c r="G29" s="41"/>
      <c r="H29" s="41"/>
      <c r="I29" s="41"/>
      <c r="J29" s="41"/>
      <c r="K29" s="41"/>
      <c r="L29" s="41"/>
    </row>
    <row r="30" spans="1:13">
      <c r="A30" s="55"/>
      <c r="B30" s="41"/>
      <c r="C30" s="41"/>
      <c r="D30" s="41"/>
      <c r="E30" s="41"/>
      <c r="F30" s="41"/>
      <c r="G30" s="41"/>
      <c r="H30" s="41"/>
      <c r="I30" s="41"/>
      <c r="J30" s="41"/>
      <c r="K30" s="41"/>
      <c r="L30" s="41"/>
    </row>
    <row r="31" spans="1:13">
      <c r="A31" s="55"/>
      <c r="B31" s="41"/>
      <c r="C31" s="41"/>
      <c r="D31" s="41"/>
      <c r="E31" s="41"/>
      <c r="F31" s="41"/>
      <c r="G31" s="41"/>
      <c r="H31" s="30"/>
      <c r="I31" s="41"/>
      <c r="J31" s="41"/>
      <c r="K31" s="41"/>
      <c r="L31" s="41"/>
    </row>
    <row r="32" spans="1:13">
      <c r="A32" s="55"/>
      <c r="B32" s="41"/>
      <c r="C32" s="41"/>
      <c r="D32" s="41"/>
      <c r="E32" s="41"/>
      <c r="F32" s="41"/>
      <c r="G32" s="41"/>
      <c r="H32" s="30"/>
      <c r="I32" s="41"/>
      <c r="J32" s="41"/>
      <c r="K32" s="41"/>
      <c r="L32" s="41"/>
    </row>
    <row r="33" spans="1:12">
      <c r="A33" s="55"/>
      <c r="B33" s="41"/>
      <c r="C33" s="41"/>
      <c r="D33" s="41"/>
      <c r="E33" s="41"/>
      <c r="F33" s="41"/>
      <c r="G33" s="41"/>
      <c r="H33" s="30"/>
      <c r="I33" s="41"/>
      <c r="J33" s="41"/>
      <c r="K33" s="41"/>
      <c r="L33" s="41"/>
    </row>
    <row r="34" spans="1:12">
      <c r="A34" s="55"/>
      <c r="B34" s="41"/>
      <c r="C34" s="41"/>
      <c r="D34" s="41"/>
      <c r="E34" s="41"/>
      <c r="F34" s="41"/>
      <c r="G34" s="41"/>
      <c r="H34" s="18"/>
      <c r="I34" s="41"/>
      <c r="J34" s="41"/>
      <c r="K34" s="41"/>
      <c r="L34" s="41"/>
    </row>
    <row r="35" spans="1:12">
      <c r="A35" s="55"/>
      <c r="B35" s="41"/>
      <c r="C35" s="41"/>
      <c r="D35" s="41"/>
      <c r="E35" s="41"/>
      <c r="F35" s="41"/>
      <c r="G35" s="41"/>
      <c r="H35" s="18"/>
      <c r="I35" s="41"/>
      <c r="J35" s="41"/>
      <c r="K35" s="41"/>
      <c r="L35" s="41"/>
    </row>
    <row r="36" spans="1:12">
      <c r="A36" s="55"/>
      <c r="B36" s="41"/>
      <c r="C36" s="41"/>
      <c r="D36" s="41"/>
      <c r="E36" s="41"/>
      <c r="F36" s="41"/>
      <c r="G36" s="41"/>
      <c r="H36" s="18"/>
      <c r="I36" s="41"/>
      <c r="J36" s="41"/>
      <c r="K36" s="41"/>
      <c r="L36" s="41"/>
    </row>
    <row r="37" spans="1:12">
      <c r="A37" s="55"/>
      <c r="B37" s="41"/>
      <c r="C37" s="41"/>
      <c r="D37" s="41"/>
      <c r="E37" s="41"/>
      <c r="F37" s="41"/>
      <c r="G37" s="41"/>
      <c r="H37" s="18"/>
      <c r="I37" s="41"/>
      <c r="J37" s="41"/>
      <c r="K37" s="41"/>
      <c r="L37" s="41"/>
    </row>
    <row r="38" spans="1:12">
      <c r="A38" s="55"/>
      <c r="B38" s="41"/>
      <c r="C38" s="41"/>
      <c r="D38" s="41"/>
      <c r="E38" s="41"/>
      <c r="F38" s="41"/>
      <c r="G38" s="41"/>
      <c r="H38" s="18"/>
      <c r="I38" s="41"/>
      <c r="J38" s="41"/>
      <c r="K38" s="41"/>
      <c r="L38" s="41"/>
    </row>
    <row r="39" spans="1:12">
      <c r="A39" s="55"/>
      <c r="H39" s="18"/>
    </row>
    <row r="40" spans="1:12">
      <c r="A40" s="55"/>
      <c r="H40" s="18"/>
    </row>
    <row r="41" spans="1:12">
      <c r="A41" s="55"/>
      <c r="H41" s="30"/>
    </row>
    <row r="42" spans="1:12">
      <c r="A42" s="55"/>
      <c r="H42" s="30"/>
    </row>
    <row r="43" spans="1:12">
      <c r="A43" s="55"/>
      <c r="H43" s="30"/>
    </row>
    <row r="44" spans="1:12">
      <c r="A44" s="55"/>
    </row>
    <row r="45" spans="1:12">
      <c r="A45" s="55"/>
    </row>
    <row r="46" spans="1:12">
      <c r="A46" s="55"/>
    </row>
    <row r="47" spans="1:12">
      <c r="A47" s="55"/>
    </row>
    <row r="48" spans="1:12">
      <c r="A48" s="55"/>
    </row>
    <row r="49" spans="1:1">
      <c r="A49" s="55"/>
    </row>
    <row r="50" spans="1:1">
      <c r="A50" s="55"/>
    </row>
    <row r="51" spans="1:1">
      <c r="A51" s="55"/>
    </row>
    <row r="52" spans="1:1">
      <c r="A52" s="55"/>
    </row>
    <row r="53" spans="1:1">
      <c r="A53" s="55"/>
    </row>
    <row r="54" spans="1:1">
      <c r="A54" s="55"/>
    </row>
    <row r="55" spans="1:1">
      <c r="A55" s="55"/>
    </row>
    <row r="56" spans="1:1">
      <c r="A56" s="55"/>
    </row>
    <row r="57" spans="1:1">
      <c r="A57" s="55"/>
    </row>
    <row r="58" spans="1:1">
      <c r="A58" s="55"/>
    </row>
    <row r="59" spans="1:1">
      <c r="A59" s="55"/>
    </row>
    <row r="60" spans="1:1">
      <c r="A60" s="55"/>
    </row>
    <row r="61" spans="1:1">
      <c r="A61" s="55"/>
    </row>
    <row r="62" spans="1:1">
      <c r="A62" s="55"/>
    </row>
    <row r="63" spans="1:1">
      <c r="A63" s="55"/>
    </row>
    <row r="64" spans="1:1">
      <c r="A64" s="55"/>
    </row>
    <row r="65" spans="1:1">
      <c r="A65" s="55"/>
    </row>
    <row r="66" spans="1:1">
      <c r="A66" s="55"/>
    </row>
    <row r="67" spans="1:1">
      <c r="A67" s="55"/>
    </row>
    <row r="68" spans="1:1">
      <c r="A68" s="55"/>
    </row>
    <row r="69" spans="1:1">
      <c r="A69" s="55"/>
    </row>
    <row r="70" spans="1:1">
      <c r="A70" s="55"/>
    </row>
    <row r="71" spans="1:1">
      <c r="A71" s="55"/>
    </row>
    <row r="72" spans="1:1">
      <c r="A72" s="55"/>
    </row>
  </sheetData>
  <mergeCells count="24">
    <mergeCell ref="A15:C15"/>
    <mergeCell ref="A14:C14"/>
    <mergeCell ref="D8:D9"/>
    <mergeCell ref="L6:L7"/>
    <mergeCell ref="D6:D7"/>
    <mergeCell ref="L8:L9"/>
    <mergeCell ref="A6:A7"/>
    <mergeCell ref="B6:C7"/>
    <mergeCell ref="E6:K6"/>
    <mergeCell ref="B8:C9"/>
    <mergeCell ref="A8:A9"/>
    <mergeCell ref="D10:D11"/>
    <mergeCell ref="L10:L11"/>
    <mergeCell ref="L12:L13"/>
    <mergeCell ref="A10:A11"/>
    <mergeCell ref="B10:C11"/>
    <mergeCell ref="A12:A13"/>
    <mergeCell ref="B12:C13"/>
    <mergeCell ref="D12:D13"/>
    <mergeCell ref="K1:L4"/>
    <mergeCell ref="C4:J4"/>
    <mergeCell ref="C3:J3"/>
    <mergeCell ref="C1:J1"/>
    <mergeCell ref="C2:J2"/>
  </mergeCells>
  <pageMargins left="0.78740157480314965" right="0.78740157480314965" top="0.78740157480314965" bottom="0.78740157480314965" header="0.31496062992125984" footer="0.31496062992125984"/>
  <pageSetup paperSize="9" orientation="landscape" r:id="rId1"/>
  <headerFooter>
    <oddFooter>&amp;C&amp;"Arial,Itálico"&amp;8Página &amp;P de &amp;N</oddFooter>
  </headerFooter>
  <drawing r:id="rId2"/>
</worksheet>
</file>

<file path=xl/worksheets/sheet7.xml><?xml version="1.0" encoding="utf-8"?>
<worksheet xmlns="http://schemas.openxmlformats.org/spreadsheetml/2006/main" xmlns:r="http://schemas.openxmlformats.org/officeDocument/2006/relationships">
  <dimension ref="A1:H112"/>
  <sheetViews>
    <sheetView showGridLines="0" workbookViewId="0">
      <selection activeCell="A16" sqref="A16:XFD17"/>
    </sheetView>
  </sheetViews>
  <sheetFormatPr defaultColWidth="9.140625" defaultRowHeight="11.25"/>
  <cols>
    <col min="1" max="1" width="6.5703125" style="18" customWidth="1"/>
    <col min="2" max="2" width="12.140625" style="30" customWidth="1"/>
    <col min="3" max="3" width="36.5703125" style="18" bestFit="1" customWidth="1"/>
    <col min="4" max="4" width="9.140625" style="18" bestFit="1" customWidth="1"/>
    <col min="5" max="5" width="10.140625" style="6" bestFit="1" customWidth="1"/>
    <col min="6" max="6" width="10.140625" style="6" customWidth="1"/>
    <col min="7" max="7" width="10.85546875" style="6" bestFit="1" customWidth="1"/>
    <col min="8" max="8" width="13.42578125" style="6" customWidth="1"/>
    <col min="9" max="16384" width="9.140625" style="18"/>
  </cols>
  <sheetData>
    <row r="1" spans="1:8">
      <c r="A1" s="1"/>
      <c r="B1" s="181" t="str">
        <f>Canteiro!B1</f>
        <v>Data: 15/12/2025</v>
      </c>
      <c r="C1" s="181"/>
      <c r="D1" s="181"/>
      <c r="E1" s="181"/>
      <c r="F1" s="181"/>
      <c r="G1" s="181"/>
      <c r="H1" s="182"/>
    </row>
    <row r="2" spans="1:8" s="8" customFormat="1" ht="18" customHeight="1">
      <c r="A2" s="7"/>
      <c r="C2" s="183" t="s">
        <v>0</v>
      </c>
      <c r="D2" s="183"/>
      <c r="E2" s="183"/>
      <c r="F2" s="183"/>
      <c r="G2" s="183"/>
      <c r="H2" s="184"/>
    </row>
    <row r="3" spans="1:8" s="8" customFormat="1" ht="18" customHeight="1">
      <c r="A3" s="7"/>
      <c r="C3" s="183" t="s">
        <v>42</v>
      </c>
      <c r="D3" s="183"/>
      <c r="E3" s="183"/>
      <c r="F3" s="183"/>
      <c r="G3" s="183"/>
      <c r="H3" s="184"/>
    </row>
    <row r="4" spans="1:8" s="8" customFormat="1" ht="15">
      <c r="A4" s="7"/>
      <c r="C4" s="183" t="str">
        <f>Resumo!B5</f>
        <v>PESQUISA, LOCALIZAÇÃO E CORREÇÃO DE VAZAMENTOS NÃO APARENTES NO SISTEMA DE ABASTECIMENTO DE ÁGUA</v>
      </c>
      <c r="D4" s="183"/>
      <c r="E4" s="183"/>
      <c r="F4" s="183"/>
      <c r="G4" s="183"/>
      <c r="H4" s="184"/>
    </row>
    <row r="5" spans="1:8" s="8" customFormat="1" ht="15">
      <c r="A5" s="7"/>
      <c r="C5" s="183" t="s">
        <v>140</v>
      </c>
      <c r="D5" s="183"/>
      <c r="E5" s="183"/>
      <c r="F5" s="183"/>
      <c r="G5" s="183"/>
      <c r="H5" s="184"/>
    </row>
    <row r="6" spans="1:8" ht="15.75" customHeight="1">
      <c r="A6" s="2"/>
      <c r="C6" s="271" t="str">
        <f>Canteiro!C6</f>
        <v>Leis Sociais = 92,70% | BDI = 26,98% - obras e serviços</v>
      </c>
      <c r="D6" s="271"/>
      <c r="E6" s="271"/>
      <c r="F6" s="271"/>
      <c r="G6" s="271"/>
      <c r="H6" s="272"/>
    </row>
    <row r="7" spans="1:8" ht="15.75" customHeight="1">
      <c r="A7" s="3"/>
      <c r="B7" s="85"/>
      <c r="C7" s="273" t="str">
        <f>Canteiro!C7</f>
        <v>DATA BASE - REGIÃO: SINAPI/SP Set/25; CDHU Set/2025; SABESP Set/25</v>
      </c>
      <c r="D7" s="273"/>
      <c r="E7" s="273"/>
      <c r="F7" s="273"/>
      <c r="G7" s="273"/>
      <c r="H7" s="274"/>
    </row>
    <row r="8" spans="1:8">
      <c r="A8" s="4"/>
      <c r="B8" s="9"/>
      <c r="C8" s="4"/>
      <c r="D8" s="4"/>
      <c r="E8" s="5"/>
      <c r="F8" s="5"/>
      <c r="G8" s="5"/>
      <c r="H8" s="5"/>
    </row>
    <row r="9" spans="1:8" s="10" customFormat="1" ht="33.75">
      <c r="A9" s="12" t="s">
        <v>14</v>
      </c>
      <c r="B9" s="12" t="s">
        <v>66</v>
      </c>
      <c r="C9" s="11" t="s">
        <v>1</v>
      </c>
      <c r="D9" s="12" t="s">
        <v>2</v>
      </c>
      <c r="E9" s="13" t="s">
        <v>3</v>
      </c>
      <c r="F9" s="14" t="s">
        <v>15</v>
      </c>
      <c r="G9" s="14" t="s">
        <v>16</v>
      </c>
      <c r="H9" s="13" t="s">
        <v>4</v>
      </c>
    </row>
    <row r="10" spans="1:8" ht="11.25" customHeight="1">
      <c r="A10" s="119">
        <v>1</v>
      </c>
      <c r="B10" s="275" t="s">
        <v>100</v>
      </c>
      <c r="C10" s="276"/>
      <c r="D10" s="276"/>
      <c r="E10" s="276"/>
      <c r="F10" s="276"/>
      <c r="G10" s="276"/>
      <c r="H10" s="277"/>
    </row>
    <row r="11" spans="1:8">
      <c r="A11" s="120" t="s">
        <v>17</v>
      </c>
      <c r="B11" s="28" t="s">
        <v>23</v>
      </c>
      <c r="C11" s="29" t="s">
        <v>24</v>
      </c>
      <c r="D11" s="117" t="s">
        <v>25</v>
      </c>
      <c r="E11" s="118">
        <v>50</v>
      </c>
      <c r="F11" s="118">
        <v>118.94</v>
      </c>
      <c r="G11" s="118">
        <f>F11*1.2698</f>
        <v>151.030012</v>
      </c>
      <c r="H11" s="121">
        <f>ROUND((E11*G11),2)</f>
        <v>7551.5</v>
      </c>
    </row>
    <row r="12" spans="1:8">
      <c r="A12" s="189" t="s">
        <v>7</v>
      </c>
      <c r="B12" s="190"/>
      <c r="C12" s="190"/>
      <c r="D12" s="190"/>
      <c r="E12" s="190"/>
      <c r="F12" s="190"/>
      <c r="G12" s="191"/>
      <c r="H12" s="122">
        <f>SUM(H11)</f>
        <v>7551.5</v>
      </c>
    </row>
    <row r="13" spans="1:8">
      <c r="A13" s="189" t="s">
        <v>110</v>
      </c>
      <c r="B13" s="190"/>
      <c r="C13" s="190"/>
      <c r="D13" s="190"/>
      <c r="E13" s="190"/>
      <c r="F13" s="190"/>
      <c r="G13" s="191"/>
      <c r="H13" s="122">
        <v>1</v>
      </c>
    </row>
    <row r="14" spans="1:8">
      <c r="A14" s="189" t="s">
        <v>111</v>
      </c>
      <c r="B14" s="190"/>
      <c r="C14" s="190"/>
      <c r="D14" s="190"/>
      <c r="E14" s="190"/>
      <c r="F14" s="190"/>
      <c r="G14" s="191"/>
      <c r="H14" s="122">
        <f>ROUND((H13*H12),2)</f>
        <v>7551.5</v>
      </c>
    </row>
    <row r="15" spans="1:8">
      <c r="A15" s="123">
        <v>2</v>
      </c>
      <c r="B15" s="268" t="s">
        <v>101</v>
      </c>
      <c r="C15" s="269"/>
      <c r="D15" s="269"/>
      <c r="E15" s="269"/>
      <c r="F15" s="269"/>
      <c r="G15" s="269"/>
      <c r="H15" s="270"/>
    </row>
    <row r="16" spans="1:8">
      <c r="A16" s="120" t="s">
        <v>28</v>
      </c>
      <c r="B16" s="129" t="s">
        <v>122</v>
      </c>
      <c r="C16" s="130" t="s">
        <v>102</v>
      </c>
      <c r="D16" s="131" t="s">
        <v>25</v>
      </c>
      <c r="E16" s="132">
        <v>1</v>
      </c>
      <c r="F16" s="132">
        <v>165.69</v>
      </c>
      <c r="G16" s="132">
        <f>F16*1.2698</f>
        <v>210.39316199999999</v>
      </c>
      <c r="H16" s="133">
        <f>ROUND((E16*G16),2)</f>
        <v>210.39</v>
      </c>
    </row>
    <row r="17" spans="1:8">
      <c r="A17" s="120" t="s">
        <v>30</v>
      </c>
      <c r="B17" s="134" t="s">
        <v>23</v>
      </c>
      <c r="C17" s="135" t="s">
        <v>24</v>
      </c>
      <c r="D17" s="131" t="s">
        <v>25</v>
      </c>
      <c r="E17" s="132">
        <v>1</v>
      </c>
      <c r="F17" s="132">
        <v>118.94</v>
      </c>
      <c r="G17" s="132">
        <f>F17*1.2698</f>
        <v>151.030012</v>
      </c>
      <c r="H17" s="133">
        <f>ROUND((E17*G17),2)</f>
        <v>151.03</v>
      </c>
    </row>
    <row r="18" spans="1:8" ht="22.5">
      <c r="A18" s="120" t="s">
        <v>103</v>
      </c>
      <c r="B18" s="136" t="s">
        <v>231</v>
      </c>
      <c r="C18" s="137" t="s">
        <v>232</v>
      </c>
      <c r="D18" s="131" t="s">
        <v>25</v>
      </c>
      <c r="E18" s="132">
        <v>4</v>
      </c>
      <c r="F18" s="132">
        <v>44.97</v>
      </c>
      <c r="G18" s="132">
        <f>F18*1.2698</f>
        <v>57.102905999999997</v>
      </c>
      <c r="H18" s="133">
        <f>ROUND((E18*G18),2)</f>
        <v>228.41</v>
      </c>
    </row>
    <row r="19" spans="1:8" ht="22.5">
      <c r="A19" s="120" t="s">
        <v>104</v>
      </c>
      <c r="B19" s="134" t="s">
        <v>227</v>
      </c>
      <c r="C19" s="135" t="s">
        <v>26</v>
      </c>
      <c r="D19" s="131" t="s">
        <v>25</v>
      </c>
      <c r="E19" s="132">
        <v>1</v>
      </c>
      <c r="F19" s="132">
        <v>36.75</v>
      </c>
      <c r="G19" s="132">
        <f t="shared" ref="G19:G22" si="0">F19*1.2698</f>
        <v>46.665150000000004</v>
      </c>
      <c r="H19" s="133">
        <f t="shared" ref="H19:H22" si="1">ROUND((E19*G19),2)</f>
        <v>46.67</v>
      </c>
    </row>
    <row r="20" spans="1:8" ht="22.5">
      <c r="A20" s="120" t="s">
        <v>105</v>
      </c>
      <c r="B20" s="134" t="s">
        <v>98</v>
      </c>
      <c r="C20" s="135" t="s">
        <v>99</v>
      </c>
      <c r="D20" s="131" t="s">
        <v>25</v>
      </c>
      <c r="E20" s="132">
        <v>4</v>
      </c>
      <c r="F20" s="132">
        <v>29.69</v>
      </c>
      <c r="G20" s="132">
        <f t="shared" si="0"/>
        <v>37.700362000000005</v>
      </c>
      <c r="H20" s="133">
        <f t="shared" si="1"/>
        <v>150.80000000000001</v>
      </c>
    </row>
    <row r="21" spans="1:8" ht="22.5">
      <c r="A21" s="120" t="s">
        <v>229</v>
      </c>
      <c r="B21" s="134" t="s">
        <v>233</v>
      </c>
      <c r="C21" s="135" t="s">
        <v>234</v>
      </c>
      <c r="D21" s="131" t="s">
        <v>25</v>
      </c>
      <c r="E21" s="132"/>
      <c r="F21" s="132">
        <v>29.69</v>
      </c>
      <c r="G21" s="132">
        <f t="shared" si="0"/>
        <v>37.700362000000005</v>
      </c>
      <c r="H21" s="133">
        <f t="shared" si="1"/>
        <v>0</v>
      </c>
    </row>
    <row r="22" spans="1:8" ht="22.5">
      <c r="A22" s="120" t="s">
        <v>230</v>
      </c>
      <c r="B22" s="138" t="s">
        <v>235</v>
      </c>
      <c r="C22" s="137" t="s">
        <v>236</v>
      </c>
      <c r="D22" s="131" t="s">
        <v>25</v>
      </c>
      <c r="E22" s="132"/>
      <c r="F22" s="132">
        <v>40.950000000000003</v>
      </c>
      <c r="G22" s="132">
        <f t="shared" si="0"/>
        <v>51.998310000000004</v>
      </c>
      <c r="H22" s="133">
        <f t="shared" si="1"/>
        <v>0</v>
      </c>
    </row>
    <row r="23" spans="1:8">
      <c r="A23" s="189" t="s">
        <v>7</v>
      </c>
      <c r="B23" s="190"/>
      <c r="C23" s="190"/>
      <c r="D23" s="190"/>
      <c r="E23" s="190"/>
      <c r="F23" s="190"/>
      <c r="G23" s="191"/>
      <c r="H23" s="122">
        <f>SUM(H16:H20)</f>
        <v>787.3</v>
      </c>
    </row>
    <row r="24" spans="1:8">
      <c r="A24" s="189" t="s">
        <v>110</v>
      </c>
      <c r="B24" s="190"/>
      <c r="C24" s="190"/>
      <c r="D24" s="190"/>
      <c r="E24" s="190"/>
      <c r="F24" s="190"/>
      <c r="G24" s="191"/>
      <c r="H24" s="126">
        <v>60</v>
      </c>
    </row>
    <row r="25" spans="1:8">
      <c r="A25" s="189" t="s">
        <v>111</v>
      </c>
      <c r="B25" s="190"/>
      <c r="C25" s="190"/>
      <c r="D25" s="190"/>
      <c r="E25" s="190"/>
      <c r="F25" s="190"/>
      <c r="G25" s="191"/>
      <c r="H25" s="122">
        <f>ROUND((H24*H23),2)</f>
        <v>47238</v>
      </c>
    </row>
    <row r="26" spans="1:8" ht="11.25" customHeight="1">
      <c r="A26" s="123">
        <v>3</v>
      </c>
      <c r="B26" s="192" t="s">
        <v>228</v>
      </c>
      <c r="C26" s="193"/>
      <c r="D26" s="193"/>
      <c r="E26" s="193"/>
      <c r="F26" s="193"/>
      <c r="G26" s="193"/>
      <c r="H26" s="194"/>
    </row>
    <row r="27" spans="1:8" ht="22.5">
      <c r="A27" s="120" t="s">
        <v>32</v>
      </c>
      <c r="B27" s="28" t="s">
        <v>227</v>
      </c>
      <c r="C27" s="29" t="s">
        <v>26</v>
      </c>
      <c r="D27" s="117" t="s">
        <v>25</v>
      </c>
      <c r="E27" s="118">
        <v>0.5</v>
      </c>
      <c r="F27" s="118">
        <v>39.39</v>
      </c>
      <c r="G27" s="118">
        <f>F27*1.2698</f>
        <v>50.017422000000003</v>
      </c>
      <c r="H27" s="121">
        <f>ROUND((E27*G27),2)</f>
        <v>25.01</v>
      </c>
    </row>
    <row r="28" spans="1:8" ht="22.5">
      <c r="A28" s="120" t="s">
        <v>96</v>
      </c>
      <c r="B28" s="28" t="s">
        <v>98</v>
      </c>
      <c r="C28" s="29" t="s">
        <v>99</v>
      </c>
      <c r="D28" s="117" t="s">
        <v>25</v>
      </c>
      <c r="E28" s="118">
        <v>0.5</v>
      </c>
      <c r="F28" s="118">
        <v>29.69</v>
      </c>
      <c r="G28" s="118">
        <f t="shared" ref="G28" si="2">F28*1.2698</f>
        <v>37.700362000000005</v>
      </c>
      <c r="H28" s="121">
        <f t="shared" ref="H28" si="3">ROUND((E28*G28),2)</f>
        <v>18.850000000000001</v>
      </c>
    </row>
    <row r="29" spans="1:8">
      <c r="A29" s="189" t="s">
        <v>7</v>
      </c>
      <c r="B29" s="190"/>
      <c r="C29" s="190"/>
      <c r="D29" s="190"/>
      <c r="E29" s="190"/>
      <c r="F29" s="190"/>
      <c r="G29" s="191"/>
      <c r="H29" s="122">
        <f>SUM(H27:H28)</f>
        <v>43.86</v>
      </c>
    </row>
    <row r="30" spans="1:8">
      <c r="A30" s="189" t="s">
        <v>110</v>
      </c>
      <c r="B30" s="190"/>
      <c r="C30" s="190"/>
      <c r="D30" s="190"/>
      <c r="E30" s="190"/>
      <c r="F30" s="190"/>
      <c r="G30" s="191"/>
      <c r="H30" s="126">
        <v>180</v>
      </c>
    </row>
    <row r="31" spans="1:8">
      <c r="A31" s="189" t="s">
        <v>111</v>
      </c>
      <c r="B31" s="190"/>
      <c r="C31" s="190"/>
      <c r="D31" s="190"/>
      <c r="E31" s="190"/>
      <c r="F31" s="190"/>
      <c r="G31" s="191"/>
      <c r="H31" s="122">
        <f>ROUND((H30*H29),2)</f>
        <v>7894.8</v>
      </c>
    </row>
    <row r="32" spans="1:8" ht="11.25" customHeight="1">
      <c r="A32" s="123">
        <v>4</v>
      </c>
      <c r="B32" s="192" t="s">
        <v>112</v>
      </c>
      <c r="C32" s="193"/>
      <c r="D32" s="193"/>
      <c r="E32" s="193"/>
      <c r="F32" s="193"/>
      <c r="G32" s="193"/>
      <c r="H32" s="194"/>
    </row>
    <row r="33" spans="1:8">
      <c r="A33" s="120" t="s">
        <v>34</v>
      </c>
      <c r="B33" s="28" t="s">
        <v>23</v>
      </c>
      <c r="C33" s="29" t="s">
        <v>24</v>
      </c>
      <c r="D33" s="117" t="s">
        <v>25</v>
      </c>
      <c r="E33" s="118">
        <v>0.5</v>
      </c>
      <c r="F33" s="118">
        <v>118.94</v>
      </c>
      <c r="G33" s="118">
        <f>F33*1.2698</f>
        <v>151.030012</v>
      </c>
      <c r="H33" s="121">
        <f>ROUND((E33*G33),2)</f>
        <v>75.52</v>
      </c>
    </row>
    <row r="34" spans="1:8" ht="22.5">
      <c r="A34" s="120" t="s">
        <v>36</v>
      </c>
      <c r="B34" s="28" t="s">
        <v>108</v>
      </c>
      <c r="C34" s="29" t="s">
        <v>109</v>
      </c>
      <c r="D34" s="117" t="s">
        <v>25</v>
      </c>
      <c r="E34" s="118">
        <v>4</v>
      </c>
      <c r="F34" s="118">
        <v>57.79</v>
      </c>
      <c r="G34" s="118">
        <f t="shared" ref="G34:G35" si="4">F34*1.2698</f>
        <v>73.381742000000003</v>
      </c>
      <c r="H34" s="121">
        <f t="shared" ref="H34:H35" si="5">ROUND((E34*G34),2)</f>
        <v>293.52999999999997</v>
      </c>
    </row>
    <row r="35" spans="1:8" ht="22.5">
      <c r="A35" s="120" t="s">
        <v>113</v>
      </c>
      <c r="B35" s="28" t="s">
        <v>98</v>
      </c>
      <c r="C35" s="29" t="s">
        <v>99</v>
      </c>
      <c r="D35" s="117" t="s">
        <v>25</v>
      </c>
      <c r="E35" s="118">
        <v>4</v>
      </c>
      <c r="F35" s="118">
        <v>29.69</v>
      </c>
      <c r="G35" s="118">
        <f t="shared" si="4"/>
        <v>37.700362000000005</v>
      </c>
      <c r="H35" s="121">
        <f t="shared" si="5"/>
        <v>150.80000000000001</v>
      </c>
    </row>
    <row r="36" spans="1:8">
      <c r="A36" s="189" t="s">
        <v>7</v>
      </c>
      <c r="B36" s="190"/>
      <c r="C36" s="190"/>
      <c r="D36" s="190"/>
      <c r="E36" s="190"/>
      <c r="F36" s="190"/>
      <c r="G36" s="191"/>
      <c r="H36" s="122">
        <f>SUM(H33:H35)</f>
        <v>519.84999999999991</v>
      </c>
    </row>
    <row r="37" spans="1:8">
      <c r="A37" s="189" t="s">
        <v>110</v>
      </c>
      <c r="B37" s="190"/>
      <c r="C37" s="190"/>
      <c r="D37" s="190"/>
      <c r="E37" s="190"/>
      <c r="F37" s="190"/>
      <c r="G37" s="191"/>
      <c r="H37" s="126">
        <v>180</v>
      </c>
    </row>
    <row r="38" spans="1:8">
      <c r="A38" s="189" t="s">
        <v>111</v>
      </c>
      <c r="B38" s="190"/>
      <c r="C38" s="190"/>
      <c r="D38" s="190"/>
      <c r="E38" s="190"/>
      <c r="F38" s="190"/>
      <c r="G38" s="191"/>
      <c r="H38" s="122">
        <f>ROUND((H37*H36),2)</f>
        <v>93573</v>
      </c>
    </row>
    <row r="39" spans="1:8" s="140" customFormat="1" ht="11.25" customHeight="1">
      <c r="A39" s="139">
        <v>5</v>
      </c>
      <c r="B39" s="268" t="s">
        <v>114</v>
      </c>
      <c r="C39" s="269"/>
      <c r="D39" s="269"/>
      <c r="E39" s="269"/>
      <c r="F39" s="269"/>
      <c r="G39" s="269"/>
      <c r="H39" s="270"/>
    </row>
    <row r="40" spans="1:8" s="140" customFormat="1">
      <c r="A40" s="141" t="s">
        <v>38</v>
      </c>
      <c r="B40" s="134" t="s">
        <v>23</v>
      </c>
      <c r="C40" s="135" t="s">
        <v>24</v>
      </c>
      <c r="D40" s="131" t="s">
        <v>25</v>
      </c>
      <c r="E40" s="132">
        <v>0.5</v>
      </c>
      <c r="F40" s="132">
        <v>118.94</v>
      </c>
      <c r="G40" s="132">
        <f>F40*1.2698</f>
        <v>151.030012</v>
      </c>
      <c r="H40" s="133">
        <f>ROUND((E40*G40),2)</f>
        <v>75.52</v>
      </c>
    </row>
    <row r="41" spans="1:8" s="140" customFormat="1">
      <c r="A41" s="141" t="s">
        <v>39</v>
      </c>
      <c r="B41" s="134" t="s">
        <v>106</v>
      </c>
      <c r="C41" s="135" t="s">
        <v>107</v>
      </c>
      <c r="D41" s="131" t="s">
        <v>25</v>
      </c>
      <c r="E41" s="132">
        <v>0.5</v>
      </c>
      <c r="F41" s="132">
        <v>46.23</v>
      </c>
      <c r="G41" s="132">
        <f t="shared" ref="G41:G43" si="6">F41*1.2698</f>
        <v>58.702853999999995</v>
      </c>
      <c r="H41" s="133">
        <f t="shared" ref="H41:H43" si="7">ROUND((E41*G41),2)</f>
        <v>29.35</v>
      </c>
    </row>
    <row r="42" spans="1:8" s="140" customFormat="1" ht="22.5">
      <c r="A42" s="141" t="s">
        <v>40</v>
      </c>
      <c r="B42" s="134" t="s">
        <v>108</v>
      </c>
      <c r="C42" s="135" t="s">
        <v>109</v>
      </c>
      <c r="D42" s="131" t="s">
        <v>25</v>
      </c>
      <c r="E42" s="132">
        <v>4</v>
      </c>
      <c r="F42" s="132">
        <v>57.79</v>
      </c>
      <c r="G42" s="132">
        <f t="shared" si="6"/>
        <v>73.381742000000003</v>
      </c>
      <c r="H42" s="133">
        <f t="shared" si="7"/>
        <v>293.52999999999997</v>
      </c>
    </row>
    <row r="43" spans="1:8" s="140" customFormat="1" ht="22.5">
      <c r="A43" s="141" t="s">
        <v>64</v>
      </c>
      <c r="B43" s="134" t="s">
        <v>98</v>
      </c>
      <c r="C43" s="135" t="s">
        <v>99</v>
      </c>
      <c r="D43" s="131" t="s">
        <v>25</v>
      </c>
      <c r="E43" s="132">
        <v>4</v>
      </c>
      <c r="F43" s="132">
        <v>29.69</v>
      </c>
      <c r="G43" s="132">
        <f t="shared" si="6"/>
        <v>37.700362000000005</v>
      </c>
      <c r="H43" s="133">
        <f t="shared" si="7"/>
        <v>150.80000000000001</v>
      </c>
    </row>
    <row r="44" spans="1:8">
      <c r="A44" s="189" t="s">
        <v>7</v>
      </c>
      <c r="B44" s="190"/>
      <c r="C44" s="190"/>
      <c r="D44" s="190"/>
      <c r="E44" s="190"/>
      <c r="F44" s="190"/>
      <c r="G44" s="191"/>
      <c r="H44" s="122">
        <f>SUM(H40:H43)</f>
        <v>549.20000000000005</v>
      </c>
    </row>
    <row r="45" spans="1:8">
      <c r="A45" s="189" t="s">
        <v>110</v>
      </c>
      <c r="B45" s="190"/>
      <c r="C45" s="190"/>
      <c r="D45" s="190"/>
      <c r="E45" s="190"/>
      <c r="F45" s="190"/>
      <c r="G45" s="191"/>
      <c r="H45" s="126">
        <v>180</v>
      </c>
    </row>
    <row r="46" spans="1:8">
      <c r="A46" s="189" t="s">
        <v>111</v>
      </c>
      <c r="B46" s="190"/>
      <c r="C46" s="190"/>
      <c r="D46" s="190"/>
      <c r="E46" s="190"/>
      <c r="F46" s="190"/>
      <c r="G46" s="191"/>
      <c r="H46" s="122">
        <f>ROUND((H45*H44),2)</f>
        <v>98856</v>
      </c>
    </row>
    <row r="47" spans="1:8" s="140" customFormat="1" ht="11.25" customHeight="1">
      <c r="A47" s="139">
        <v>6</v>
      </c>
      <c r="B47" s="268" t="s">
        <v>115</v>
      </c>
      <c r="C47" s="269"/>
      <c r="D47" s="269"/>
      <c r="E47" s="269"/>
      <c r="F47" s="269"/>
      <c r="G47" s="269"/>
      <c r="H47" s="270"/>
    </row>
    <row r="48" spans="1:8" s="140" customFormat="1">
      <c r="A48" s="141" t="s">
        <v>43</v>
      </c>
      <c r="B48" s="134" t="s">
        <v>23</v>
      </c>
      <c r="C48" s="135" t="s">
        <v>24</v>
      </c>
      <c r="D48" s="131" t="s">
        <v>25</v>
      </c>
      <c r="E48" s="132">
        <v>0.5</v>
      </c>
      <c r="F48" s="132">
        <v>118.94</v>
      </c>
      <c r="G48" s="132">
        <f>F48*1.2698</f>
        <v>151.030012</v>
      </c>
      <c r="H48" s="133">
        <f>ROUND((E48*G48),2)</f>
        <v>75.52</v>
      </c>
    </row>
    <row r="49" spans="1:8" s="140" customFormat="1">
      <c r="A49" s="141" t="s">
        <v>82</v>
      </c>
      <c r="B49" s="134" t="s">
        <v>106</v>
      </c>
      <c r="C49" s="135" t="s">
        <v>107</v>
      </c>
      <c r="D49" s="131" t="s">
        <v>25</v>
      </c>
      <c r="E49" s="132">
        <v>0.5</v>
      </c>
      <c r="F49" s="132">
        <v>46.23</v>
      </c>
      <c r="G49" s="132">
        <f t="shared" ref="G49:G51" si="8">F49*1.2698</f>
        <v>58.702853999999995</v>
      </c>
      <c r="H49" s="133">
        <f t="shared" ref="H49:H51" si="9">ROUND((E49*G49),2)</f>
        <v>29.35</v>
      </c>
    </row>
    <row r="50" spans="1:8" s="140" customFormat="1" ht="22.5">
      <c r="A50" s="141" t="s">
        <v>116</v>
      </c>
      <c r="B50" s="134" t="s">
        <v>108</v>
      </c>
      <c r="C50" s="135" t="s">
        <v>109</v>
      </c>
      <c r="D50" s="131" t="s">
        <v>25</v>
      </c>
      <c r="E50" s="132">
        <v>4</v>
      </c>
      <c r="F50" s="132">
        <v>57.79</v>
      </c>
      <c r="G50" s="132">
        <f t="shared" si="8"/>
        <v>73.381742000000003</v>
      </c>
      <c r="H50" s="133">
        <f t="shared" si="9"/>
        <v>293.52999999999997</v>
      </c>
    </row>
    <row r="51" spans="1:8" s="140" customFormat="1" ht="22.5">
      <c r="A51" s="141" t="s">
        <v>117</v>
      </c>
      <c r="B51" s="134" t="s">
        <v>98</v>
      </c>
      <c r="C51" s="135" t="s">
        <v>99</v>
      </c>
      <c r="D51" s="131" t="s">
        <v>25</v>
      </c>
      <c r="E51" s="132">
        <v>4</v>
      </c>
      <c r="F51" s="132">
        <v>29.69</v>
      </c>
      <c r="G51" s="132">
        <f t="shared" si="8"/>
        <v>37.700362000000005</v>
      </c>
      <c r="H51" s="133">
        <f t="shared" si="9"/>
        <v>150.80000000000001</v>
      </c>
    </row>
    <row r="52" spans="1:8">
      <c r="A52" s="189" t="s">
        <v>7</v>
      </c>
      <c r="B52" s="190"/>
      <c r="C52" s="190"/>
      <c r="D52" s="190"/>
      <c r="E52" s="190"/>
      <c r="F52" s="190"/>
      <c r="G52" s="191"/>
      <c r="H52" s="122">
        <f>SUM(H48:H51)</f>
        <v>549.20000000000005</v>
      </c>
    </row>
    <row r="53" spans="1:8">
      <c r="A53" s="189" t="s">
        <v>110</v>
      </c>
      <c r="B53" s="190"/>
      <c r="C53" s="190"/>
      <c r="D53" s="190"/>
      <c r="E53" s="190"/>
      <c r="F53" s="190"/>
      <c r="G53" s="191"/>
      <c r="H53" s="126">
        <v>180</v>
      </c>
    </row>
    <row r="54" spans="1:8">
      <c r="A54" s="189" t="s">
        <v>111</v>
      </c>
      <c r="B54" s="190"/>
      <c r="C54" s="190"/>
      <c r="D54" s="190"/>
      <c r="E54" s="190"/>
      <c r="F54" s="190"/>
      <c r="G54" s="191"/>
      <c r="H54" s="122">
        <f>ROUND((H53*H52),2)</f>
        <v>98856</v>
      </c>
    </row>
    <row r="55" spans="1:8" ht="11.25" customHeight="1">
      <c r="A55" s="123">
        <v>7</v>
      </c>
      <c r="B55" s="192" t="s">
        <v>237</v>
      </c>
      <c r="C55" s="193"/>
      <c r="D55" s="193"/>
      <c r="E55" s="193"/>
      <c r="F55" s="193"/>
      <c r="G55" s="193"/>
      <c r="H55" s="194"/>
    </row>
    <row r="56" spans="1:8">
      <c r="A56" s="120" t="s">
        <v>57</v>
      </c>
      <c r="B56" s="124" t="s">
        <v>122</v>
      </c>
      <c r="C56" s="125" t="s">
        <v>102</v>
      </c>
      <c r="D56" s="117" t="s">
        <v>25</v>
      </c>
      <c r="E56" s="118">
        <v>1</v>
      </c>
      <c r="F56" s="118">
        <v>165.69</v>
      </c>
      <c r="G56" s="118">
        <f>F56*1.2698</f>
        <v>210.39316199999999</v>
      </c>
      <c r="H56" s="121">
        <f>ROUND((E56*G56),2)</f>
        <v>210.39</v>
      </c>
    </row>
    <row r="57" spans="1:8">
      <c r="A57" s="120" t="s">
        <v>118</v>
      </c>
      <c r="B57" s="28" t="s">
        <v>23</v>
      </c>
      <c r="C57" s="29" t="s">
        <v>24</v>
      </c>
      <c r="D57" s="117" t="s">
        <v>25</v>
      </c>
      <c r="E57" s="118">
        <v>1</v>
      </c>
      <c r="F57" s="118">
        <v>118.94</v>
      </c>
      <c r="G57" s="118">
        <f t="shared" ref="G57:G59" si="10">F57*1.2698</f>
        <v>151.030012</v>
      </c>
      <c r="H57" s="121">
        <f t="shared" ref="H57:H59" si="11">ROUND((E57*G57),2)</f>
        <v>151.03</v>
      </c>
    </row>
    <row r="58" spans="1:8" ht="22.5">
      <c r="A58" s="120" t="s">
        <v>119</v>
      </c>
      <c r="B58" s="28" t="s">
        <v>108</v>
      </c>
      <c r="C58" s="29" t="s">
        <v>121</v>
      </c>
      <c r="D58" s="117" t="s">
        <v>25</v>
      </c>
      <c r="E58" s="118">
        <v>8</v>
      </c>
      <c r="F58" s="118">
        <f>18.28*1.927</f>
        <v>35.225560000000002</v>
      </c>
      <c r="G58" s="118">
        <f t="shared" si="10"/>
        <v>44.729416088000001</v>
      </c>
      <c r="H58" s="121">
        <f t="shared" si="11"/>
        <v>357.84</v>
      </c>
    </row>
    <row r="59" spans="1:8" ht="22.5">
      <c r="A59" s="120" t="s">
        <v>120</v>
      </c>
      <c r="B59" s="28" t="s">
        <v>98</v>
      </c>
      <c r="C59" s="29" t="s">
        <v>99</v>
      </c>
      <c r="D59" s="117" t="s">
        <v>25</v>
      </c>
      <c r="E59" s="118">
        <v>8</v>
      </c>
      <c r="F59" s="118">
        <v>29.69</v>
      </c>
      <c r="G59" s="118">
        <f t="shared" si="10"/>
        <v>37.700362000000005</v>
      </c>
      <c r="H59" s="121">
        <f t="shared" si="11"/>
        <v>301.60000000000002</v>
      </c>
    </row>
    <row r="60" spans="1:8">
      <c r="A60" s="189" t="s">
        <v>7</v>
      </c>
      <c r="B60" s="190"/>
      <c r="C60" s="190"/>
      <c r="D60" s="190"/>
      <c r="E60" s="190"/>
      <c r="F60" s="190"/>
      <c r="G60" s="191"/>
      <c r="H60" s="122">
        <f>SUM(H56:H59)</f>
        <v>1020.86</v>
      </c>
    </row>
    <row r="61" spans="1:8">
      <c r="A61" s="189" t="s">
        <v>125</v>
      </c>
      <c r="B61" s="190"/>
      <c r="C61" s="190"/>
      <c r="D61" s="190"/>
      <c r="E61" s="190"/>
      <c r="F61" s="190"/>
      <c r="G61" s="191"/>
      <c r="H61" s="126">
        <v>1180</v>
      </c>
    </row>
    <row r="62" spans="1:8">
      <c r="A62" s="189" t="s">
        <v>111</v>
      </c>
      <c r="B62" s="190"/>
      <c r="C62" s="190"/>
      <c r="D62" s="190"/>
      <c r="E62" s="190"/>
      <c r="F62" s="190"/>
      <c r="G62" s="191"/>
      <c r="H62" s="122">
        <f>ROUND((H61*H60),2)</f>
        <v>1204614.8</v>
      </c>
    </row>
    <row r="63" spans="1:8" ht="11.25" customHeight="1">
      <c r="A63" s="123">
        <v>8</v>
      </c>
      <c r="B63" s="192" t="s">
        <v>123</v>
      </c>
      <c r="C63" s="193"/>
      <c r="D63" s="193"/>
      <c r="E63" s="193"/>
      <c r="F63" s="193"/>
      <c r="G63" s="193"/>
      <c r="H63" s="194"/>
    </row>
    <row r="64" spans="1:8" ht="22.5">
      <c r="A64" s="120" t="s">
        <v>124</v>
      </c>
      <c r="B64" s="28" t="s">
        <v>98</v>
      </c>
      <c r="C64" s="29" t="s">
        <v>99</v>
      </c>
      <c r="D64" s="117" t="s">
        <v>25</v>
      </c>
      <c r="E64" s="118">
        <v>1</v>
      </c>
      <c r="F64" s="118">
        <v>29.69</v>
      </c>
      <c r="G64" s="118">
        <f t="shared" ref="G64" si="12">F64*1.2698</f>
        <v>37.700362000000005</v>
      </c>
      <c r="H64" s="121">
        <f t="shared" ref="H64" si="13">ROUND((E64*G64),2)</f>
        <v>37.700000000000003</v>
      </c>
    </row>
    <row r="65" spans="1:8">
      <c r="A65" s="189" t="s">
        <v>7</v>
      </c>
      <c r="B65" s="190"/>
      <c r="C65" s="190"/>
      <c r="D65" s="190"/>
      <c r="E65" s="190"/>
      <c r="F65" s="190"/>
      <c r="G65" s="191"/>
      <c r="H65" s="122">
        <f>SUM(H64:H64)</f>
        <v>37.700000000000003</v>
      </c>
    </row>
    <row r="66" spans="1:8">
      <c r="A66" s="189" t="s">
        <v>110</v>
      </c>
      <c r="B66" s="190"/>
      <c r="C66" s="190"/>
      <c r="D66" s="190"/>
      <c r="E66" s="190"/>
      <c r="F66" s="190"/>
      <c r="G66" s="191"/>
      <c r="H66" s="126">
        <v>4000</v>
      </c>
    </row>
    <row r="67" spans="1:8">
      <c r="A67" s="189" t="s">
        <v>111</v>
      </c>
      <c r="B67" s="190"/>
      <c r="C67" s="190"/>
      <c r="D67" s="190"/>
      <c r="E67" s="190"/>
      <c r="F67" s="190"/>
      <c r="G67" s="191"/>
      <c r="H67" s="122">
        <f>ROUND((H66*H65),2)</f>
        <v>150800</v>
      </c>
    </row>
    <row r="68" spans="1:8" s="140" customFormat="1" ht="11.25" customHeight="1">
      <c r="A68" s="139">
        <v>9</v>
      </c>
      <c r="B68" s="268" t="s">
        <v>129</v>
      </c>
      <c r="C68" s="269"/>
      <c r="D68" s="269"/>
      <c r="E68" s="269"/>
      <c r="F68" s="269"/>
      <c r="G68" s="269"/>
      <c r="H68" s="270"/>
    </row>
    <row r="69" spans="1:8" s="140" customFormat="1">
      <c r="A69" s="141" t="s">
        <v>126</v>
      </c>
      <c r="B69" s="134" t="s">
        <v>23</v>
      </c>
      <c r="C69" s="135" t="s">
        <v>24</v>
      </c>
      <c r="D69" s="131" t="s">
        <v>25</v>
      </c>
      <c r="E69" s="132">
        <v>0.5</v>
      </c>
      <c r="F69" s="132">
        <v>118.94</v>
      </c>
      <c r="G69" s="132">
        <f>F69*1.2698</f>
        <v>151.030012</v>
      </c>
      <c r="H69" s="133">
        <f>ROUND((E69*G69),2)</f>
        <v>75.52</v>
      </c>
    </row>
    <row r="70" spans="1:8" s="140" customFormat="1" ht="22.5">
      <c r="A70" s="141" t="s">
        <v>127</v>
      </c>
      <c r="B70" s="134" t="s">
        <v>108</v>
      </c>
      <c r="C70" s="135" t="s">
        <v>109</v>
      </c>
      <c r="D70" s="131" t="s">
        <v>25</v>
      </c>
      <c r="E70" s="132">
        <v>2</v>
      </c>
      <c r="F70" s="132">
        <v>57.79</v>
      </c>
      <c r="G70" s="132">
        <f t="shared" ref="G70:G71" si="14">F70*1.2698</f>
        <v>73.381742000000003</v>
      </c>
      <c r="H70" s="133">
        <f t="shared" ref="H70:H71" si="15">ROUND((E70*G70),2)</f>
        <v>146.76</v>
      </c>
    </row>
    <row r="71" spans="1:8" s="140" customFormat="1" ht="22.5">
      <c r="A71" s="141" t="s">
        <v>128</v>
      </c>
      <c r="B71" s="134" t="s">
        <v>98</v>
      </c>
      <c r="C71" s="135" t="s">
        <v>99</v>
      </c>
      <c r="D71" s="131" t="s">
        <v>25</v>
      </c>
      <c r="E71" s="132">
        <v>2</v>
      </c>
      <c r="F71" s="132">
        <v>29.69</v>
      </c>
      <c r="G71" s="132">
        <f t="shared" si="14"/>
        <v>37.700362000000005</v>
      </c>
      <c r="H71" s="133">
        <f t="shared" si="15"/>
        <v>75.400000000000006</v>
      </c>
    </row>
    <row r="72" spans="1:8">
      <c r="A72" s="189" t="s">
        <v>7</v>
      </c>
      <c r="B72" s="190"/>
      <c r="C72" s="190"/>
      <c r="D72" s="190"/>
      <c r="E72" s="190"/>
      <c r="F72" s="190"/>
      <c r="G72" s="191"/>
      <c r="H72" s="122">
        <f>SUM(H69:H71)</f>
        <v>297.67999999999995</v>
      </c>
    </row>
    <row r="73" spans="1:8">
      <c r="A73" s="189" t="s">
        <v>110</v>
      </c>
      <c r="B73" s="190"/>
      <c r="C73" s="190"/>
      <c r="D73" s="190"/>
      <c r="E73" s="190"/>
      <c r="F73" s="190"/>
      <c r="G73" s="191"/>
      <c r="H73" s="126">
        <v>400</v>
      </c>
    </row>
    <row r="74" spans="1:8">
      <c r="A74" s="189" t="s">
        <v>111</v>
      </c>
      <c r="B74" s="190"/>
      <c r="C74" s="190"/>
      <c r="D74" s="190"/>
      <c r="E74" s="190"/>
      <c r="F74" s="190"/>
      <c r="G74" s="191"/>
      <c r="H74" s="122">
        <f>ROUND((H73*H72),2)</f>
        <v>119072</v>
      </c>
    </row>
    <row r="75" spans="1:8" s="140" customFormat="1" ht="11.25" customHeight="1">
      <c r="A75" s="139">
        <v>10</v>
      </c>
      <c r="B75" s="268" t="s">
        <v>133</v>
      </c>
      <c r="C75" s="269"/>
      <c r="D75" s="269"/>
      <c r="E75" s="269"/>
      <c r="F75" s="269"/>
      <c r="G75" s="269"/>
      <c r="H75" s="270"/>
    </row>
    <row r="76" spans="1:8" s="140" customFormat="1">
      <c r="A76" s="141" t="s">
        <v>130</v>
      </c>
      <c r="B76" s="134" t="s">
        <v>23</v>
      </c>
      <c r="C76" s="135" t="s">
        <v>24</v>
      </c>
      <c r="D76" s="131" t="s">
        <v>25</v>
      </c>
      <c r="E76" s="132">
        <v>0.5</v>
      </c>
      <c r="F76" s="132">
        <v>118.94</v>
      </c>
      <c r="G76" s="132">
        <f>F76*1.2698</f>
        <v>151.030012</v>
      </c>
      <c r="H76" s="133">
        <f>ROUND((E76*G76),2)</f>
        <v>75.52</v>
      </c>
    </row>
    <row r="77" spans="1:8" s="140" customFormat="1" ht="22.5">
      <c r="A77" s="141" t="s">
        <v>131</v>
      </c>
      <c r="B77" s="134" t="s">
        <v>108</v>
      </c>
      <c r="C77" s="135" t="s">
        <v>109</v>
      </c>
      <c r="D77" s="131" t="s">
        <v>25</v>
      </c>
      <c r="E77" s="132">
        <v>4</v>
      </c>
      <c r="F77" s="132">
        <v>57.79</v>
      </c>
      <c r="G77" s="132">
        <f t="shared" ref="G77:G78" si="16">F77*1.2698</f>
        <v>73.381742000000003</v>
      </c>
      <c r="H77" s="133">
        <f t="shared" ref="H77:H78" si="17">ROUND((E77*G77),2)</f>
        <v>293.52999999999997</v>
      </c>
    </row>
    <row r="78" spans="1:8" s="140" customFormat="1" ht="22.5">
      <c r="A78" s="141" t="s">
        <v>132</v>
      </c>
      <c r="B78" s="134" t="s">
        <v>98</v>
      </c>
      <c r="C78" s="135" t="s">
        <v>99</v>
      </c>
      <c r="D78" s="131" t="s">
        <v>25</v>
      </c>
      <c r="E78" s="132">
        <v>4</v>
      </c>
      <c r="F78" s="132">
        <v>29.69</v>
      </c>
      <c r="G78" s="132">
        <f t="shared" si="16"/>
        <v>37.700362000000005</v>
      </c>
      <c r="H78" s="133">
        <f t="shared" si="17"/>
        <v>150.80000000000001</v>
      </c>
    </row>
    <row r="79" spans="1:8">
      <c r="A79" s="189" t="s">
        <v>7</v>
      </c>
      <c r="B79" s="190"/>
      <c r="C79" s="190"/>
      <c r="D79" s="190"/>
      <c r="E79" s="190"/>
      <c r="F79" s="190"/>
      <c r="G79" s="191"/>
      <c r="H79" s="122">
        <f>SUM(H76:H78)</f>
        <v>519.84999999999991</v>
      </c>
    </row>
    <row r="80" spans="1:8">
      <c r="A80" s="189" t="s">
        <v>110</v>
      </c>
      <c r="B80" s="190"/>
      <c r="C80" s="190"/>
      <c r="D80" s="190"/>
      <c r="E80" s="190"/>
      <c r="F80" s="190"/>
      <c r="G80" s="191"/>
      <c r="H80" s="126">
        <v>50</v>
      </c>
    </row>
    <row r="81" spans="1:8">
      <c r="A81" s="189" t="s">
        <v>111</v>
      </c>
      <c r="B81" s="190"/>
      <c r="C81" s="190"/>
      <c r="D81" s="190"/>
      <c r="E81" s="190"/>
      <c r="F81" s="190"/>
      <c r="G81" s="191"/>
      <c r="H81" s="122">
        <f>ROUND((H80*H79),2)</f>
        <v>25992.5</v>
      </c>
    </row>
    <row r="82" spans="1:8" ht="11.25" customHeight="1">
      <c r="A82" s="123">
        <v>11</v>
      </c>
      <c r="B82" s="192" t="s">
        <v>214</v>
      </c>
      <c r="C82" s="193"/>
      <c r="D82" s="193"/>
      <c r="E82" s="193"/>
      <c r="F82" s="193"/>
      <c r="G82" s="193"/>
      <c r="H82" s="194"/>
    </row>
    <row r="83" spans="1:8">
      <c r="A83" s="120" t="s">
        <v>134</v>
      </c>
      <c r="B83" s="124" t="s">
        <v>122</v>
      </c>
      <c r="C83" s="125" t="s">
        <v>102</v>
      </c>
      <c r="D83" s="117" t="s">
        <v>25</v>
      </c>
      <c r="E83" s="118">
        <v>0.5</v>
      </c>
      <c r="F83" s="118">
        <v>165.69</v>
      </c>
      <c r="G83" s="118">
        <f>F83*1.2698</f>
        <v>210.39316199999999</v>
      </c>
      <c r="H83" s="121">
        <f>ROUND((E83*G83),2)</f>
        <v>105.2</v>
      </c>
    </row>
    <row r="84" spans="1:8">
      <c r="A84" s="120" t="s">
        <v>135</v>
      </c>
      <c r="B84" s="28" t="s">
        <v>23</v>
      </c>
      <c r="C84" s="29" t="s">
        <v>24</v>
      </c>
      <c r="D84" s="117" t="s">
        <v>25</v>
      </c>
      <c r="E84" s="118">
        <v>0.5</v>
      </c>
      <c r="F84" s="118">
        <v>118.94</v>
      </c>
      <c r="G84" s="118">
        <f t="shared" ref="G84:G86" si="18">F84*1.2698</f>
        <v>151.030012</v>
      </c>
      <c r="H84" s="121">
        <f t="shared" ref="H84:H86" si="19">ROUND((E84*G84),2)</f>
        <v>75.52</v>
      </c>
    </row>
    <row r="85" spans="1:8" ht="22.5">
      <c r="A85" s="120" t="s">
        <v>136</v>
      </c>
      <c r="B85" s="28" t="s">
        <v>108</v>
      </c>
      <c r="C85" s="29" t="s">
        <v>121</v>
      </c>
      <c r="D85" s="117" t="s">
        <v>25</v>
      </c>
      <c r="E85" s="118">
        <v>4</v>
      </c>
      <c r="F85" s="118">
        <f>18.28*1.927</f>
        <v>35.225560000000002</v>
      </c>
      <c r="G85" s="118">
        <f t="shared" si="18"/>
        <v>44.729416088000001</v>
      </c>
      <c r="H85" s="121">
        <f t="shared" si="19"/>
        <v>178.92</v>
      </c>
    </row>
    <row r="86" spans="1:8" ht="22.5">
      <c r="A86" s="120" t="s">
        <v>137</v>
      </c>
      <c r="B86" s="28" t="s">
        <v>98</v>
      </c>
      <c r="C86" s="29" t="s">
        <v>99</v>
      </c>
      <c r="D86" s="117" t="s">
        <v>25</v>
      </c>
      <c r="E86" s="118">
        <v>4</v>
      </c>
      <c r="F86" s="118">
        <v>29.69</v>
      </c>
      <c r="G86" s="118">
        <f t="shared" si="18"/>
        <v>37.700362000000005</v>
      </c>
      <c r="H86" s="121">
        <f t="shared" si="19"/>
        <v>150.80000000000001</v>
      </c>
    </row>
    <row r="87" spans="1:8">
      <c r="A87" s="189" t="s">
        <v>7</v>
      </c>
      <c r="B87" s="190"/>
      <c r="C87" s="190"/>
      <c r="D87" s="190"/>
      <c r="E87" s="190"/>
      <c r="F87" s="190"/>
      <c r="G87" s="191"/>
      <c r="H87" s="122">
        <f>SUM(H83:H86)</f>
        <v>510.44</v>
      </c>
    </row>
    <row r="88" spans="1:8">
      <c r="A88" s="189" t="s">
        <v>125</v>
      </c>
      <c r="B88" s="190"/>
      <c r="C88" s="190"/>
      <c r="D88" s="190"/>
      <c r="E88" s="190"/>
      <c r="F88" s="190"/>
      <c r="G88" s="191"/>
      <c r="H88" s="126">
        <v>160</v>
      </c>
    </row>
    <row r="89" spans="1:8">
      <c r="A89" s="189" t="s">
        <v>111</v>
      </c>
      <c r="B89" s="190"/>
      <c r="C89" s="190"/>
      <c r="D89" s="190"/>
      <c r="E89" s="190"/>
      <c r="F89" s="190"/>
      <c r="G89" s="191"/>
      <c r="H89" s="122">
        <f>ROUND((H88*H87),2)</f>
        <v>81670.399999999994</v>
      </c>
    </row>
    <row r="90" spans="1:8" s="140" customFormat="1" ht="11.25" customHeight="1">
      <c r="A90" s="139">
        <v>12</v>
      </c>
      <c r="B90" s="268" t="s">
        <v>139</v>
      </c>
      <c r="C90" s="269"/>
      <c r="D90" s="269"/>
      <c r="E90" s="269"/>
      <c r="F90" s="269"/>
      <c r="G90" s="269"/>
      <c r="H90" s="270"/>
    </row>
    <row r="91" spans="1:8" s="140" customFormat="1">
      <c r="A91" s="141" t="s">
        <v>138</v>
      </c>
      <c r="B91" s="134" t="s">
        <v>23</v>
      </c>
      <c r="C91" s="135" t="s">
        <v>24</v>
      </c>
      <c r="D91" s="131" t="s">
        <v>25</v>
      </c>
      <c r="E91" s="132">
        <v>1</v>
      </c>
      <c r="F91" s="132">
        <v>118.94</v>
      </c>
      <c r="G91" s="132">
        <f>F91*1.2698</f>
        <v>151.030012</v>
      </c>
      <c r="H91" s="133">
        <f>ROUND((E91*G91),2)</f>
        <v>151.03</v>
      </c>
    </row>
    <row r="92" spans="1:8">
      <c r="A92" s="189" t="s">
        <v>7</v>
      </c>
      <c r="B92" s="190"/>
      <c r="C92" s="190"/>
      <c r="D92" s="190"/>
      <c r="E92" s="190"/>
      <c r="F92" s="190"/>
      <c r="G92" s="191"/>
      <c r="H92" s="122">
        <f>SUM(H91:H91)</f>
        <v>151.03</v>
      </c>
    </row>
    <row r="93" spans="1:8">
      <c r="A93" s="189" t="s">
        <v>110</v>
      </c>
      <c r="B93" s="190"/>
      <c r="C93" s="190"/>
      <c r="D93" s="190"/>
      <c r="E93" s="190"/>
      <c r="F93" s="190"/>
      <c r="G93" s="191"/>
      <c r="H93" s="126">
        <v>60</v>
      </c>
    </row>
    <row r="94" spans="1:8">
      <c r="A94" s="189" t="s">
        <v>111</v>
      </c>
      <c r="B94" s="190"/>
      <c r="C94" s="190"/>
      <c r="D94" s="190"/>
      <c r="E94" s="190"/>
      <c r="F94" s="190"/>
      <c r="G94" s="191"/>
      <c r="H94" s="122">
        <f>ROUND((H93*H92),2)</f>
        <v>9061.7999999999993</v>
      </c>
    </row>
    <row r="95" spans="1:8" s="95" customFormat="1" ht="18" customHeight="1">
      <c r="A95" s="195" t="s">
        <v>12</v>
      </c>
      <c r="B95" s="196"/>
      <c r="C95" s="196"/>
      <c r="D95" s="196"/>
      <c r="E95" s="196"/>
      <c r="F95" s="196"/>
      <c r="G95" s="197"/>
      <c r="H95" s="127">
        <f>H94+H89+H81+H74+H67+H62+H54+H46+H38+H31+H25+H14</f>
        <v>1945180.8</v>
      </c>
    </row>
    <row r="101" spans="4:4" s="18" customFormat="1">
      <c r="D101" s="30" t="s">
        <v>89</v>
      </c>
    </row>
    <row r="102" spans="4:4" s="18" customFormat="1">
      <c r="D102" s="30" t="s">
        <v>90</v>
      </c>
    </row>
    <row r="103" spans="4:4" s="18" customFormat="1">
      <c r="D103" s="30" t="s">
        <v>91</v>
      </c>
    </row>
    <row r="110" spans="4:4" s="18" customFormat="1">
      <c r="D110" s="30"/>
    </row>
    <row r="111" spans="4:4" s="18" customFormat="1">
      <c r="D111" s="30"/>
    </row>
    <row r="112" spans="4:4" s="18" customFormat="1">
      <c r="D112" s="30"/>
    </row>
  </sheetData>
  <mergeCells count="56">
    <mergeCell ref="B15:H15"/>
    <mergeCell ref="B1:H1"/>
    <mergeCell ref="C2:H2"/>
    <mergeCell ref="C3:H3"/>
    <mergeCell ref="C4:H4"/>
    <mergeCell ref="C5:H5"/>
    <mergeCell ref="C6:H6"/>
    <mergeCell ref="C7:H7"/>
    <mergeCell ref="B10:H10"/>
    <mergeCell ref="A12:G12"/>
    <mergeCell ref="A13:G13"/>
    <mergeCell ref="A14:G14"/>
    <mergeCell ref="B39:H39"/>
    <mergeCell ref="A23:G23"/>
    <mergeCell ref="A24:G24"/>
    <mergeCell ref="A25:G25"/>
    <mergeCell ref="B26:H26"/>
    <mergeCell ref="A29:G29"/>
    <mergeCell ref="A30:G30"/>
    <mergeCell ref="A31:G31"/>
    <mergeCell ref="B32:H32"/>
    <mergeCell ref="A36:G36"/>
    <mergeCell ref="A37:G37"/>
    <mergeCell ref="A38:G38"/>
    <mergeCell ref="B63:H63"/>
    <mergeCell ref="A44:G44"/>
    <mergeCell ref="A45:G45"/>
    <mergeCell ref="A46:G46"/>
    <mergeCell ref="B47:H47"/>
    <mergeCell ref="A52:G52"/>
    <mergeCell ref="A53:G53"/>
    <mergeCell ref="A54:G54"/>
    <mergeCell ref="B55:H55"/>
    <mergeCell ref="A60:G60"/>
    <mergeCell ref="A61:G61"/>
    <mergeCell ref="A62:G62"/>
    <mergeCell ref="B82:H82"/>
    <mergeCell ref="A65:G65"/>
    <mergeCell ref="A66:G66"/>
    <mergeCell ref="A67:G67"/>
    <mergeCell ref="B68:H68"/>
    <mergeCell ref="A72:G72"/>
    <mergeCell ref="A73:G73"/>
    <mergeCell ref="A74:G74"/>
    <mergeCell ref="B75:H75"/>
    <mergeCell ref="A79:G79"/>
    <mergeCell ref="A80:G80"/>
    <mergeCell ref="A81:G81"/>
    <mergeCell ref="A94:G94"/>
    <mergeCell ref="A95:G95"/>
    <mergeCell ref="A87:G87"/>
    <mergeCell ref="A88:G88"/>
    <mergeCell ref="A89:G89"/>
    <mergeCell ref="B90:H90"/>
    <mergeCell ref="A92:G92"/>
    <mergeCell ref="A93:G93"/>
  </mergeCells>
  <pageMargins left="0.78740157480314965" right="0.19685039370078741" top="0.98425196850393704" bottom="0.59055118110236227" header="0.31496062992125984" footer="0.31496062992125984"/>
  <pageSetup paperSize="9" scale="85" fitToHeight="0" orientation="portrait" r:id="rId1"/>
  <headerFooter>
    <oddFooter>&amp;R&amp;"Arial,Negrito itálico"&amp;8Página &amp;P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7</vt:i4>
      </vt:variant>
      <vt:variant>
        <vt:lpstr>Intervalos nomeados</vt:lpstr>
      </vt:variant>
      <vt:variant>
        <vt:i4>5</vt:i4>
      </vt:variant>
    </vt:vector>
  </HeadingPairs>
  <TitlesOfParts>
    <vt:vector size="12" baseType="lpstr">
      <vt:lpstr>Resumo</vt:lpstr>
      <vt:lpstr>Canteiro</vt:lpstr>
      <vt:lpstr>PESQUISA</vt:lpstr>
      <vt:lpstr>REPAROS</vt:lpstr>
      <vt:lpstr>Cotação</vt:lpstr>
      <vt:lpstr>Cronograma</vt:lpstr>
      <vt:lpstr>PESQUISA (2)</vt:lpstr>
      <vt:lpstr>Canteiro!Titulos_de_impressao</vt:lpstr>
      <vt:lpstr>Cronograma!Titulos_de_impressao</vt:lpstr>
      <vt:lpstr>PESQUISA!Titulos_de_impressao</vt:lpstr>
      <vt:lpstr>'PESQUISA (2)'!Titulos_de_impressao</vt:lpstr>
      <vt:lpstr>REPAROS!Titulos_de_impressao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"Vanessa Maria de Camargo"</dc:creator>
  <cp:lastModifiedBy>d1309</cp:lastModifiedBy>
  <cp:lastPrinted>2025-12-17T11:59:58Z</cp:lastPrinted>
  <dcterms:created xsi:type="dcterms:W3CDTF">2019-02-15T17:16:24Z</dcterms:created>
  <dcterms:modified xsi:type="dcterms:W3CDTF">2025-12-19T17:16:14Z</dcterms:modified>
</cp:coreProperties>
</file>